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880" activeTab="6"/>
  </bookViews>
  <sheets>
    <sheet name="προκηρύξεις" sheetId="1" r:id="rId1"/>
    <sheet name="αξιολόγηση" sheetId="2" r:id="rId2"/>
    <sheet name="εντάξεις-απεντάξεις" sheetId="3" r:id="rId3"/>
    <sheet name="υλοποίηση" sheetId="4" r:id="rId4"/>
    <sheet name="πιστώσεις" sheetId="5" r:id="rId5"/>
    <sheet name="πληρωμές" sheetId="6" r:id="rId6"/>
    <sheet name="περατωθέντα" sheetId="7" r:id="rId7"/>
  </sheets>
  <calcPr calcId="145621"/>
</workbook>
</file>

<file path=xl/calcChain.xml><?xml version="1.0" encoding="utf-8"?>
<calcChain xmlns="http://schemas.openxmlformats.org/spreadsheetml/2006/main">
  <c r="C62" i="7" l="1"/>
  <c r="C63" i="7"/>
  <c r="C64" i="7"/>
  <c r="C65" i="7"/>
  <c r="C66" i="7"/>
  <c r="C61" i="7"/>
  <c r="C34" i="7"/>
  <c r="C8" i="7"/>
  <c r="B4" i="7"/>
  <c r="B21" i="7"/>
  <c r="G356" i="4"/>
  <c r="G357" i="4"/>
  <c r="G358" i="4"/>
  <c r="G359" i="4"/>
  <c r="G360" i="4"/>
  <c r="G355" i="4"/>
  <c r="G365" i="4"/>
  <c r="G366" i="4"/>
  <c r="G367" i="4"/>
  <c r="G368" i="4"/>
  <c r="G369" i="4"/>
  <c r="G364" i="4"/>
  <c r="E370" i="4"/>
  <c r="G370" i="4" s="1"/>
  <c r="F370" i="4"/>
  <c r="E361" i="4"/>
  <c r="F361" i="4"/>
  <c r="G361" i="4" s="1"/>
  <c r="G80" i="6"/>
  <c r="G70" i="6"/>
  <c r="G47" i="6"/>
  <c r="G37" i="6"/>
  <c r="G23" i="6"/>
  <c r="G21" i="6"/>
  <c r="G331" i="4" l="1"/>
  <c r="G333" i="4"/>
  <c r="G332" i="4"/>
  <c r="G312" i="4"/>
  <c r="G313" i="4"/>
  <c r="G314" i="4"/>
  <c r="G315" i="4"/>
  <c r="G316" i="4"/>
  <c r="G311" i="4"/>
  <c r="J297" i="4"/>
  <c r="J298" i="4"/>
  <c r="J296" i="4"/>
  <c r="H292" i="4"/>
  <c r="H293" i="4"/>
  <c r="H291" i="4"/>
  <c r="E294" i="4"/>
  <c r="B46" i="5"/>
  <c r="B47" i="5"/>
  <c r="B48" i="5"/>
  <c r="B49" i="5"/>
  <c r="B50" i="5"/>
  <c r="B45" i="5"/>
  <c r="B43" i="5"/>
  <c r="B20" i="5"/>
  <c r="C19" i="5" s="1"/>
  <c r="C17" i="5" l="1"/>
  <c r="C18" i="5"/>
  <c r="C20" i="5" l="1"/>
  <c r="D280" i="4"/>
  <c r="G257" i="4"/>
  <c r="K256" i="4"/>
  <c r="J256" i="4"/>
  <c r="I256" i="4"/>
  <c r="H256" i="4"/>
  <c r="K247" i="4"/>
  <c r="I247" i="4"/>
  <c r="G247" i="4"/>
  <c r="I235" i="4"/>
  <c r="I237" i="4" s="1"/>
  <c r="H235" i="4"/>
  <c r="G235" i="4"/>
  <c r="F235" i="4"/>
  <c r="K234" i="4"/>
  <c r="J234" i="4"/>
  <c r="K233" i="4"/>
  <c r="J233" i="4"/>
  <c r="K232" i="4"/>
  <c r="J232" i="4"/>
  <c r="K231" i="4"/>
  <c r="J231" i="4"/>
  <c r="M225" i="4"/>
  <c r="L225" i="4"/>
  <c r="L226" i="4" s="1"/>
  <c r="K225" i="4"/>
  <c r="J225" i="4"/>
  <c r="I225" i="4"/>
  <c r="H225" i="4"/>
  <c r="H226" i="4" s="1"/>
  <c r="G225" i="4"/>
  <c r="G227" i="4" s="1"/>
  <c r="U224" i="4"/>
  <c r="S224" i="4"/>
  <c r="U222" i="4"/>
  <c r="S222" i="4"/>
  <c r="U221" i="4"/>
  <c r="S221" i="4"/>
  <c r="G237" i="4" l="1"/>
  <c r="K257" i="4"/>
  <c r="J257" i="4" s="1"/>
  <c r="J226" i="4"/>
  <c r="I257" i="4"/>
  <c r="M214" i="4"/>
  <c r="K214" i="4"/>
  <c r="I214" i="4"/>
  <c r="G214" i="4"/>
  <c r="Q213" i="4"/>
  <c r="P213" i="4"/>
  <c r="P224" i="4" s="1"/>
  <c r="O213" i="4"/>
  <c r="W212" i="4"/>
  <c r="V212" i="4"/>
  <c r="T212" i="4"/>
  <c r="R212" i="4"/>
  <c r="O212" i="4"/>
  <c r="N212" i="4"/>
  <c r="F212" i="4"/>
  <c r="C212" i="4"/>
  <c r="O211" i="4"/>
  <c r="O210" i="4"/>
  <c r="O209" i="4"/>
  <c r="O208" i="4"/>
  <c r="O207" i="4"/>
  <c r="O206" i="4"/>
  <c r="W205" i="4"/>
  <c r="V205" i="4"/>
  <c r="T205" i="4"/>
  <c r="R205" i="4"/>
  <c r="O205" i="4"/>
  <c r="N205" i="4"/>
  <c r="F205" i="4"/>
  <c r="C205" i="4"/>
  <c r="O204" i="4"/>
  <c r="W201" i="4"/>
  <c r="V201" i="4"/>
  <c r="T201" i="4"/>
  <c r="R201" i="4"/>
  <c r="O201" i="4"/>
  <c r="N201" i="4"/>
  <c r="F201" i="4"/>
  <c r="C201" i="4"/>
  <c r="O200" i="4"/>
  <c r="O199" i="4"/>
  <c r="O198" i="4"/>
  <c r="O197" i="4"/>
  <c r="W193" i="4"/>
  <c r="V193" i="4"/>
  <c r="T193" i="4"/>
  <c r="R193" i="4"/>
  <c r="O193" i="4"/>
  <c r="N193" i="4"/>
  <c r="F193" i="4"/>
  <c r="C193" i="4"/>
  <c r="O192" i="4"/>
  <c r="O190" i="4"/>
  <c r="W189" i="4"/>
  <c r="V189" i="4"/>
  <c r="T189" i="4"/>
  <c r="R189" i="4"/>
  <c r="O189" i="4"/>
  <c r="N189" i="4"/>
  <c r="F189" i="4"/>
  <c r="C189" i="4"/>
  <c r="O187" i="4"/>
  <c r="T186" i="4"/>
  <c r="R186" i="4"/>
  <c r="O186" i="4"/>
  <c r="N186" i="4"/>
  <c r="F186" i="4"/>
  <c r="C186" i="4"/>
  <c r="W184" i="4"/>
  <c r="V184" i="4"/>
  <c r="T184" i="4"/>
  <c r="R184" i="4"/>
  <c r="O184" i="4"/>
  <c r="N184" i="4"/>
  <c r="F184" i="4"/>
  <c r="C184" i="4"/>
  <c r="O183" i="4"/>
  <c r="O182" i="4"/>
  <c r="O180" i="4"/>
  <c r="O179" i="4"/>
  <c r="O178" i="4"/>
  <c r="O177" i="4"/>
  <c r="U176" i="4"/>
  <c r="O176" i="4"/>
  <c r="W175" i="4"/>
  <c r="V175" i="4"/>
  <c r="T175" i="4"/>
  <c r="R175" i="4"/>
  <c r="Q175" i="4"/>
  <c r="P175" i="4"/>
  <c r="O175" i="4"/>
  <c r="N175" i="4"/>
  <c r="F175" i="4"/>
  <c r="C175" i="4"/>
  <c r="O174" i="4"/>
  <c r="W173" i="4"/>
  <c r="V173" i="4"/>
  <c r="T173" i="4"/>
  <c r="R173" i="4"/>
  <c r="Q173" i="4"/>
  <c r="P173" i="4"/>
  <c r="O173" i="4"/>
  <c r="N173" i="4"/>
  <c r="F173" i="4"/>
  <c r="C173" i="4"/>
  <c r="O172" i="4"/>
  <c r="O171" i="4"/>
  <c r="O170" i="4"/>
  <c r="W169" i="4"/>
  <c r="V169" i="4"/>
  <c r="T169" i="4"/>
  <c r="R169" i="4"/>
  <c r="Q169" i="4"/>
  <c r="P169" i="4"/>
  <c r="O169" i="4"/>
  <c r="N169" i="4"/>
  <c r="F169" i="4"/>
  <c r="C169" i="4"/>
  <c r="O168" i="4"/>
  <c r="O167" i="4"/>
  <c r="C167" i="4"/>
  <c r="W163" i="4"/>
  <c r="V163" i="4"/>
  <c r="T163" i="4"/>
  <c r="R163" i="4"/>
  <c r="N163" i="4"/>
  <c r="F163" i="4"/>
  <c r="C163" i="4"/>
  <c r="O162" i="4"/>
  <c r="O161" i="4"/>
  <c r="T160" i="4"/>
  <c r="R160" i="4"/>
  <c r="N160" i="4"/>
  <c r="F160" i="4"/>
  <c r="C160" i="4"/>
  <c r="W158" i="4"/>
  <c r="V158" i="4"/>
  <c r="T158" i="4"/>
  <c r="R158" i="4"/>
  <c r="N158" i="4"/>
  <c r="F158" i="4"/>
  <c r="C158" i="4"/>
  <c r="O157" i="4"/>
  <c r="W156" i="4"/>
  <c r="V156" i="4"/>
  <c r="T156" i="4"/>
  <c r="S156" i="4"/>
  <c r="S176" i="4" s="1"/>
  <c r="R156" i="4"/>
  <c r="Q156" i="4"/>
  <c r="P156" i="4"/>
  <c r="O156" i="4"/>
  <c r="N156" i="4"/>
  <c r="F156" i="4"/>
  <c r="C156" i="4"/>
  <c r="O155" i="4"/>
  <c r="O152" i="4"/>
  <c r="O150" i="4"/>
  <c r="O149" i="4"/>
  <c r="O148" i="4"/>
  <c r="O147" i="4"/>
  <c r="O145" i="4"/>
  <c r="O144" i="4"/>
  <c r="O143" i="4"/>
  <c r="O142" i="4"/>
  <c r="O141" i="4"/>
  <c r="O138" i="4"/>
  <c r="L138" i="4"/>
  <c r="J138" i="4"/>
  <c r="W137" i="4"/>
  <c r="V137" i="4"/>
  <c r="T137" i="4"/>
  <c r="R137" i="4"/>
  <c r="Q137" i="4"/>
  <c r="P137" i="4"/>
  <c r="O137" i="4"/>
  <c r="N137" i="4"/>
  <c r="F137" i="4"/>
  <c r="C137" i="4"/>
  <c r="O136" i="4"/>
  <c r="O135" i="4"/>
  <c r="O132" i="4"/>
  <c r="C132" i="4"/>
  <c r="W130" i="4"/>
  <c r="V130" i="4"/>
  <c r="T130" i="4"/>
  <c r="R130" i="4"/>
  <c r="Q130" i="4"/>
  <c r="P130" i="4"/>
  <c r="O130" i="4"/>
  <c r="N130" i="4"/>
  <c r="F130" i="4"/>
  <c r="C130" i="4"/>
  <c r="O129" i="4"/>
  <c r="O126" i="4"/>
  <c r="O125" i="4"/>
  <c r="O124" i="4"/>
  <c r="O123" i="4"/>
  <c r="O122" i="4"/>
  <c r="W121" i="4"/>
  <c r="V121" i="4"/>
  <c r="T121" i="4"/>
  <c r="R121" i="4"/>
  <c r="Q121" i="4"/>
  <c r="P121" i="4"/>
  <c r="O121" i="4"/>
  <c r="N121" i="4"/>
  <c r="F121" i="4"/>
  <c r="C121" i="4"/>
  <c r="O120" i="4"/>
  <c r="W119" i="4"/>
  <c r="V119" i="4"/>
  <c r="T119" i="4"/>
  <c r="R119" i="4"/>
  <c r="Q119" i="4"/>
  <c r="P119" i="4"/>
  <c r="O119" i="4"/>
  <c r="N119" i="4"/>
  <c r="F119" i="4"/>
  <c r="C119" i="4"/>
  <c r="O118" i="4"/>
  <c r="O117" i="4"/>
  <c r="O116" i="4"/>
  <c r="O115" i="4"/>
  <c r="O114" i="4"/>
  <c r="O113" i="4"/>
  <c r="W112" i="4"/>
  <c r="V112" i="4"/>
  <c r="T112" i="4"/>
  <c r="R112" i="4"/>
  <c r="Q112" i="4"/>
  <c r="P112" i="4"/>
  <c r="O112" i="4"/>
  <c r="N112" i="4"/>
  <c r="F112" i="4"/>
  <c r="C112" i="4"/>
  <c r="O110" i="4"/>
  <c r="O109" i="4"/>
  <c r="O108" i="4"/>
  <c r="O107" i="4"/>
  <c r="T106" i="4"/>
  <c r="R106" i="4"/>
  <c r="N106" i="4"/>
  <c r="F106" i="4"/>
  <c r="C106" i="4"/>
  <c r="W104" i="4"/>
  <c r="V104" i="4"/>
  <c r="T104" i="4"/>
  <c r="R104" i="4"/>
  <c r="O104" i="4"/>
  <c r="N104" i="4"/>
  <c r="F104" i="4"/>
  <c r="C104" i="4"/>
  <c r="O99" i="4"/>
  <c r="O98" i="4"/>
  <c r="W97" i="4"/>
  <c r="V97" i="4"/>
  <c r="T97" i="4"/>
  <c r="R97" i="4"/>
  <c r="O97" i="4"/>
  <c r="N97" i="4"/>
  <c r="F97" i="4"/>
  <c r="C97" i="4"/>
  <c r="O96" i="4"/>
  <c r="W92" i="4"/>
  <c r="V92" i="4"/>
  <c r="T92" i="4"/>
  <c r="R92" i="4"/>
  <c r="O92" i="4"/>
  <c r="N92" i="4"/>
  <c r="F92" i="4"/>
  <c r="C92" i="4"/>
  <c r="O90" i="4"/>
  <c r="W89" i="4"/>
  <c r="V89" i="4"/>
  <c r="T89" i="4"/>
  <c r="R89" i="4"/>
  <c r="Q89" i="4"/>
  <c r="P89" i="4"/>
  <c r="O89" i="4"/>
  <c r="N89" i="4"/>
  <c r="F89" i="4"/>
  <c r="C89" i="4"/>
  <c r="O88" i="4"/>
  <c r="O87" i="4"/>
  <c r="O86" i="4"/>
  <c r="W84" i="4"/>
  <c r="V84" i="4"/>
  <c r="T84" i="4"/>
  <c r="R84" i="4"/>
  <c r="Q84" i="4"/>
  <c r="P84" i="4"/>
  <c r="O84" i="4"/>
  <c r="N84" i="4"/>
  <c r="F84" i="4"/>
  <c r="C84" i="4"/>
  <c r="O83" i="4"/>
  <c r="O82" i="4"/>
  <c r="W80" i="4"/>
  <c r="V80" i="4"/>
  <c r="T80" i="4"/>
  <c r="R80" i="4"/>
  <c r="Q80" i="4"/>
  <c r="O80" i="4"/>
  <c r="N80" i="4"/>
  <c r="F80" i="4"/>
  <c r="C80" i="4"/>
  <c r="O79" i="4"/>
  <c r="O78" i="4"/>
  <c r="O76" i="4"/>
  <c r="C76" i="4"/>
  <c r="O74" i="4"/>
  <c r="C74" i="4"/>
  <c r="O72" i="4"/>
  <c r="C72" i="4"/>
  <c r="O70" i="4"/>
  <c r="C70" i="4"/>
  <c r="O68" i="4"/>
  <c r="C68" i="4"/>
  <c r="O66" i="4"/>
  <c r="C66" i="4"/>
  <c r="W64" i="4"/>
  <c r="V64" i="4"/>
  <c r="T64" i="4"/>
  <c r="R64" i="4"/>
  <c r="Q64" i="4"/>
  <c r="P64" i="4"/>
  <c r="O64" i="4"/>
  <c r="N64" i="4"/>
  <c r="F64" i="4"/>
  <c r="C64" i="4"/>
  <c r="O62" i="4"/>
  <c r="O61" i="4"/>
  <c r="O57" i="4"/>
  <c r="L57" i="4"/>
  <c r="J57" i="4"/>
  <c r="H57" i="4"/>
  <c r="W56" i="4"/>
  <c r="V56" i="4"/>
  <c r="T56" i="4"/>
  <c r="R56" i="4"/>
  <c r="Q56" i="4"/>
  <c r="P56" i="4"/>
  <c r="O56" i="4"/>
  <c r="N56" i="4"/>
  <c r="F56" i="4"/>
  <c r="C56" i="4"/>
  <c r="O55" i="4"/>
  <c r="W52" i="4"/>
  <c r="V52" i="4"/>
  <c r="T52" i="4"/>
  <c r="R52" i="4"/>
  <c r="O52" i="4"/>
  <c r="N52" i="4"/>
  <c r="F52" i="4"/>
  <c r="C52" i="4"/>
  <c r="O49" i="4"/>
  <c r="O48" i="4"/>
  <c r="C48" i="4"/>
  <c r="W45" i="4"/>
  <c r="V45" i="4"/>
  <c r="T45" i="4"/>
  <c r="R45" i="4"/>
  <c r="O45" i="4"/>
  <c r="N45" i="4"/>
  <c r="F45" i="4"/>
  <c r="C45" i="4"/>
  <c r="O40" i="4"/>
  <c r="O36" i="4"/>
  <c r="T34" i="4"/>
  <c r="R34" i="4"/>
  <c r="O34" i="4"/>
  <c r="N34" i="4"/>
  <c r="F34" i="4"/>
  <c r="C34" i="4"/>
  <c r="O29" i="4"/>
  <c r="C29" i="4"/>
  <c r="O27" i="4"/>
  <c r="F27" i="4"/>
  <c r="C27" i="4"/>
  <c r="O25" i="4"/>
  <c r="C25" i="4"/>
  <c r="W22" i="4"/>
  <c r="V22" i="4"/>
  <c r="T22" i="4"/>
  <c r="R22" i="4"/>
  <c r="O22" i="4"/>
  <c r="N22" i="4"/>
  <c r="F22" i="4"/>
  <c r="C22" i="4"/>
  <c r="O21" i="4"/>
  <c r="O20" i="4"/>
  <c r="C20" i="4"/>
  <c r="O18" i="4"/>
  <c r="C18" i="4"/>
  <c r="T16" i="4"/>
  <c r="R16" i="4"/>
  <c r="O16" i="4"/>
  <c r="N16" i="4"/>
  <c r="F16" i="4"/>
  <c r="C16" i="4"/>
  <c r="O14" i="4"/>
  <c r="C14" i="4"/>
  <c r="O12" i="4"/>
  <c r="C12" i="4"/>
  <c r="W10" i="4"/>
  <c r="V10" i="4"/>
  <c r="T10" i="4"/>
  <c r="R10" i="4"/>
  <c r="Q10" i="4"/>
  <c r="P10" i="4"/>
  <c r="O10" i="4"/>
  <c r="N10" i="4"/>
  <c r="G10" i="4"/>
  <c r="F10" i="4"/>
  <c r="C10" i="4"/>
  <c r="O5" i="4"/>
  <c r="J101" i="3"/>
  <c r="J100" i="3"/>
  <c r="J99" i="3"/>
  <c r="J98" i="3"/>
  <c r="D63" i="3"/>
  <c r="G38" i="2"/>
  <c r="F38" i="2"/>
  <c r="E38" i="2"/>
  <c r="D38" i="2"/>
  <c r="C38" i="2"/>
  <c r="G29" i="2"/>
  <c r="F29" i="2"/>
  <c r="E29" i="2"/>
  <c r="D29" i="2"/>
  <c r="C29" i="2"/>
  <c r="G25" i="2"/>
  <c r="F25" i="2"/>
  <c r="E25" i="2"/>
  <c r="D25" i="2"/>
  <c r="C25" i="2"/>
  <c r="G22" i="2"/>
  <c r="F22" i="2"/>
  <c r="E22" i="2"/>
  <c r="D22" i="2"/>
  <c r="C22" i="2"/>
  <c r="G17" i="2"/>
  <c r="F17" i="2"/>
  <c r="E17" i="2"/>
  <c r="D17" i="2"/>
  <c r="C17" i="2"/>
  <c r="G13" i="2"/>
  <c r="F13" i="2"/>
  <c r="E13" i="2"/>
  <c r="D13" i="2"/>
  <c r="C13" i="2"/>
  <c r="G7" i="2"/>
  <c r="F7" i="2"/>
  <c r="E7" i="2"/>
  <c r="D7" i="2"/>
  <c r="C7" i="2"/>
  <c r="F63" i="1"/>
  <c r="F62" i="1"/>
  <c r="F61" i="1"/>
  <c r="F60" i="1"/>
  <c r="R176" i="4" l="1"/>
  <c r="Q176" i="4" s="1"/>
  <c r="P176" i="4" s="1"/>
  <c r="P223" i="4" s="1"/>
  <c r="O223" i="4" s="1"/>
  <c r="S214" i="4"/>
  <c r="T176" i="4"/>
  <c r="U223" i="4"/>
  <c r="N138" i="4"/>
  <c r="N213" i="4"/>
  <c r="O224" i="4"/>
  <c r="L214" i="4"/>
  <c r="F57" i="4"/>
  <c r="C57" i="4" s="1"/>
  <c r="W57" i="4"/>
  <c r="V57" i="4" s="1"/>
  <c r="T57" i="4" s="1"/>
  <c r="F138" i="4"/>
  <c r="C138" i="4" s="1"/>
  <c r="N176" i="4"/>
  <c r="F176" i="4" s="1"/>
  <c r="C176" i="4" s="1"/>
  <c r="J214" i="4"/>
  <c r="Q224" i="4"/>
  <c r="N57" i="4"/>
  <c r="W138" i="4"/>
  <c r="V138" i="4" s="1"/>
  <c r="T138" i="4" s="1"/>
  <c r="O163" i="4"/>
  <c r="W176" i="4"/>
  <c r="V176" i="4" s="1"/>
  <c r="H214" i="4"/>
  <c r="F59" i="1"/>
  <c r="F58" i="1"/>
  <c r="D57" i="1"/>
  <c r="D56" i="1"/>
  <c r="D55" i="1"/>
  <c r="D54" i="1"/>
  <c r="D53" i="1"/>
  <c r="D52" i="1"/>
  <c r="C51" i="1"/>
  <c r="C50" i="1"/>
  <c r="C49" i="1"/>
  <c r="C48" i="1"/>
  <c r="C47" i="1"/>
  <c r="C46" i="1"/>
  <c r="F43" i="1"/>
  <c r="E43" i="1"/>
  <c r="D43" i="1"/>
  <c r="C43" i="1"/>
  <c r="B43" i="1"/>
  <c r="F30" i="1"/>
  <c r="E30" i="1"/>
  <c r="D30" i="1"/>
  <c r="C30" i="1"/>
  <c r="B30" i="1"/>
  <c r="F25" i="1"/>
  <c r="E25" i="1"/>
  <c r="D25" i="1"/>
  <c r="C25" i="1"/>
  <c r="B25" i="1"/>
  <c r="F22" i="1"/>
  <c r="E22" i="1"/>
  <c r="D22" i="1"/>
  <c r="C22" i="1"/>
  <c r="B22" i="1"/>
  <c r="F17" i="1"/>
  <c r="E17" i="1"/>
  <c r="D17" i="1"/>
  <c r="C17" i="1"/>
  <c r="B17" i="1"/>
  <c r="F13" i="1"/>
  <c r="E13" i="1"/>
  <c r="D13" i="1"/>
  <c r="C13" i="1"/>
  <c r="B13" i="1"/>
  <c r="F7" i="1"/>
  <c r="E7" i="1"/>
  <c r="D7" i="1"/>
  <c r="C7" i="1"/>
  <c r="B7" i="1"/>
  <c r="N223" i="4" l="1"/>
  <c r="F223" i="4" s="1"/>
  <c r="W222" i="4"/>
  <c r="V222" i="4" s="1"/>
  <c r="R138" i="4"/>
  <c r="T222" i="4"/>
  <c r="R57" i="4"/>
  <c r="T221" i="4"/>
  <c r="F213" i="4"/>
  <c r="N224" i="4"/>
  <c r="N214" i="4"/>
  <c r="T223" i="4"/>
  <c r="S223" i="4" s="1"/>
  <c r="Q138" i="4" l="1"/>
  <c r="R222" i="4"/>
  <c r="C213" i="4"/>
  <c r="C214" i="4" s="1"/>
  <c r="W213" i="4" s="1"/>
  <c r="F224" i="4"/>
  <c r="W223" i="4" s="1"/>
  <c r="V223" i="4" s="1"/>
  <c r="F214" i="4"/>
  <c r="R223" i="4"/>
  <c r="Q223" i="4" s="1"/>
  <c r="S225" i="4"/>
  <c r="Q57" i="4"/>
  <c r="P57" i="4" s="1"/>
  <c r="R221" i="4"/>
  <c r="P138" i="4" l="1"/>
  <c r="P214" i="4" s="1"/>
  <c r="O214" i="4" s="1"/>
  <c r="Q214" i="4"/>
  <c r="Q221" i="4"/>
  <c r="P221" i="4" s="1"/>
  <c r="Q222" i="4"/>
  <c r="V213" i="4"/>
  <c r="W214" i="4"/>
  <c r="W224" i="4"/>
  <c r="P222" i="4" l="1"/>
  <c r="O222" i="4" s="1"/>
  <c r="N222" i="4" s="1"/>
  <c r="F222" i="4" s="1"/>
  <c r="W221" i="4" s="1"/>
  <c r="V221" i="4" s="1"/>
  <c r="T213" i="4"/>
  <c r="V214" i="4"/>
  <c r="U214" i="4" s="1"/>
  <c r="V224" i="4"/>
  <c r="O221" i="4"/>
  <c r="N221" i="4" s="1"/>
  <c r="V225" i="4" l="1"/>
  <c r="U225" i="4" s="1"/>
  <c r="U227" i="4" s="1"/>
  <c r="S227" i="4" s="1"/>
  <c r="R213" i="4"/>
  <c r="T224" i="4"/>
  <c r="T225" i="4" s="1"/>
  <c r="T226" i="4" s="1"/>
  <c r="T214" i="4"/>
  <c r="P225" i="4"/>
  <c r="O225" i="4" s="1"/>
  <c r="F221" i="4"/>
  <c r="N225" i="4"/>
  <c r="R224" i="4" l="1"/>
  <c r="R225" i="4" s="1"/>
  <c r="Q225" i="4" s="1"/>
  <c r="Q227" i="4" s="1"/>
  <c r="M227" i="4" s="1"/>
  <c r="K227" i="4" s="1"/>
  <c r="I227" i="4" s="1"/>
  <c r="R214" i="4"/>
  <c r="V215" i="4"/>
  <c r="F225" i="4"/>
  <c r="F226" i="4" s="1"/>
  <c r="W225" i="4" s="1"/>
  <c r="R226" i="4" l="1"/>
  <c r="J235" i="4"/>
  <c r="J236" i="4" s="1"/>
  <c r="H236" i="4"/>
  <c r="F236" i="4"/>
  <c r="K235" i="4"/>
  <c r="K237" i="4" s="1"/>
</calcChain>
</file>

<file path=xl/sharedStrings.xml><?xml version="1.0" encoding="utf-8"?>
<sst xmlns="http://schemas.openxmlformats.org/spreadsheetml/2006/main" count="1715" uniqueCount="567">
  <si>
    <t>ΣΤΟΙΧΕΙΑ ΠΡΟΚΗΡΥΞΕΩΝ</t>
  </si>
  <si>
    <t xml:space="preserve">ΥΠΟΒΛΗΘΕΙΣΕΣ ΠΡΟΤΑΣΕΙΣ </t>
  </si>
  <si>
    <t>ΔΡΑΣΗ</t>
  </si>
  <si>
    <t>ΕΝΔΕΙΚΤΙΚΟΣ ΠΡΟΫΠΟΛΟΓΙΣΜΟΣ</t>
  </si>
  <si>
    <t>ΠΡΟΚΗΡΥΧΘΕΙΣΑ ΔΔ</t>
  </si>
  <si>
    <t>πλήθος</t>
  </si>
  <si>
    <t>ΑΙΤΗΘΕΙΣ ΠΡΟΫΠΟΛΟΓΙΣΜΟΣ</t>
  </si>
  <si>
    <t>ΑΙΤΗΘΕΙΣΑ ΔΔ</t>
  </si>
  <si>
    <t>1η</t>
  </si>
  <si>
    <t>υποσύνολο L123α</t>
  </si>
  <si>
    <t>2η</t>
  </si>
  <si>
    <t>3η</t>
  </si>
  <si>
    <t>4η</t>
  </si>
  <si>
    <t>ΣΥΝΟΛΟ  L123α</t>
  </si>
  <si>
    <t>υποσύνολο L123β</t>
  </si>
  <si>
    <t>ΣΥΝΟΛΟ L123β</t>
  </si>
  <si>
    <t>υποσύνολο L311-1</t>
  </si>
  <si>
    <t>ΣΥΝΟΛΟ L311-1</t>
  </si>
  <si>
    <t>υποσύνολο L311-2</t>
  </si>
  <si>
    <t>ΣΥΝΟΛΟ L311-2</t>
  </si>
  <si>
    <t>υποσύνολο L311-5</t>
  </si>
  <si>
    <t>ΣΥΝΟΛΟ L311-5</t>
  </si>
  <si>
    <t>υποσύνολο L311-6</t>
  </si>
  <si>
    <t>ΣΥΝΟΛΟ L311-6</t>
  </si>
  <si>
    <t>υποσύνολο  L311-7</t>
  </si>
  <si>
    <t>υποσύνολο L311-7</t>
  </si>
  <si>
    <t>ΣΥΝΟΛΟ L311-7</t>
  </si>
  <si>
    <t>υποσύνολο L312-1</t>
  </si>
  <si>
    <t>ΣΥΝΟΛΟ L312-1</t>
  </si>
  <si>
    <t>υποσύνολο L312-2</t>
  </si>
  <si>
    <t>ΣΥΝΟΛΟ L312-2</t>
  </si>
  <si>
    <t>υποσύνολο L312-3</t>
  </si>
  <si>
    <t>ΣΥΝΟΛΟ L312-3</t>
  </si>
  <si>
    <t>υποσύνολο L313.4</t>
  </si>
  <si>
    <t>ΣΥΝΟΛΟ L313.4</t>
  </si>
  <si>
    <t>υποσύνολο L313-5</t>
  </si>
  <si>
    <t>ΣΥΝΟΛΟ L313-5</t>
  </si>
  <si>
    <t>υποσύνολο L313-6</t>
  </si>
  <si>
    <t xml:space="preserve">υποσύνολο L313-6 </t>
  </si>
  <si>
    <t xml:space="preserve">ΣΥΝΟΛΟ L313-6 </t>
  </si>
  <si>
    <t>υποσύνολο L313-8</t>
  </si>
  <si>
    <t xml:space="preserve">υποσύνολο L313-8 </t>
  </si>
  <si>
    <t xml:space="preserve">ΣΥΝΟΛΟ L313-8 </t>
  </si>
  <si>
    <t>υποσύνολο L321-1</t>
  </si>
  <si>
    <t>ΣΥΝΟΛΟ L321-1</t>
  </si>
  <si>
    <t>υποσύνολο L321-2</t>
  </si>
  <si>
    <t>ΣΥΝΟΛΟ L321-2</t>
  </si>
  <si>
    <t xml:space="preserve">ΣΥΝΟΛΟ L323-3 </t>
  </si>
  <si>
    <t>υποσύνολο L323-2β</t>
  </si>
  <si>
    <t>ΣΥΝΟΛΟ L323-2β</t>
  </si>
  <si>
    <t xml:space="preserve">υποσύνολο L323-4 </t>
  </si>
  <si>
    <t xml:space="preserve">ΣΥΝΟΛΟ L323-4 </t>
  </si>
  <si>
    <t>υποσύνολο L321-3</t>
  </si>
  <si>
    <t>υποσύνολο L323.5</t>
  </si>
  <si>
    <t>ΣΥΝΟΛΑ L323.5</t>
  </si>
  <si>
    <t>ΓΕΝΙΚΑ ΣΥΝΟΛΑ</t>
  </si>
  <si>
    <t xml:space="preserve"> ΥΠΟΒΛΗΘΕΙΣΕΣ ΠΡΟΤΑΣΕΙΣ ΑΝΑ ΠΡΟΚΗΡΥΞΗ ΚΑΙ ΥΠΟΔΡΑΣΗ</t>
  </si>
  <si>
    <t>L123</t>
  </si>
  <si>
    <t>L311</t>
  </si>
  <si>
    <t>L312</t>
  </si>
  <si>
    <t>L313</t>
  </si>
  <si>
    <t>L321</t>
  </si>
  <si>
    <t>L323</t>
  </si>
  <si>
    <t>ΣΥΝΟΛΟ Μ41</t>
  </si>
  <si>
    <t xml:space="preserve"> ΥΠΟΒΛΗΘΕΙΣΕΣ ΠΡΟΤΑΣΕΙΣ ΑΝΑ ΥΠΟΜΕΤΡΟ</t>
  </si>
  <si>
    <t>ΥΠΟΜΕΤΡΟ</t>
  </si>
  <si>
    <t>προκηρυχθείσα ΔΔ</t>
  </si>
  <si>
    <t>αιτηθείσα ΔΔ</t>
  </si>
  <si>
    <t>Υπομέτρο</t>
  </si>
  <si>
    <t>ΔΔ</t>
  </si>
  <si>
    <t xml:space="preserve">προκηρυχθείσα ΔΔ </t>
  </si>
  <si>
    <t>υποβλ. Προτάσεις</t>
  </si>
  <si>
    <t>ΔΔ ΠΡΟΚΗΡΥΧΘΕΊΣΑ -ΑΙΤΗΘΕΙΣΑ</t>
  </si>
  <si>
    <t>ΠΙΝΑΚΑΣ Β3: ΑΞΙΟΛΟΓΗΣΗ ΠΡΟΤΑΣΕΩΝ ΑΝΑ ΠΡΟΚΗΡΥΞΗ /ΔΡΑΣΗ / ΕΡΓΟ</t>
  </si>
  <si>
    <t>ΠΡΟΚ.</t>
  </si>
  <si>
    <t>ΑΞΙΟΛΟΓΗΣΗ ΠΡΟΤΑΣΕΩΝ</t>
  </si>
  <si>
    <t>ΕΠΩΝΥΜΙΑ ΥΠΟΨΗΦΙΟΥ ΕΠΕΝΔΥΤΗ</t>
  </si>
  <si>
    <t>ΤΙΤΛΟΣ ΕΠΕΝΔΥΣΗΣ</t>
  </si>
  <si>
    <t>ΑΠΟΡΡΙΦΘΕΙΣΕΣ</t>
  </si>
  <si>
    <t>ΕΓΚΡΙΘΕΙΣΕΣ</t>
  </si>
  <si>
    <t>ΠΛΗΘΟΣ</t>
  </si>
  <si>
    <t>L123α</t>
  </si>
  <si>
    <t>Δεληγιάννης ΑΕ</t>
  </si>
  <si>
    <t>Ανακατασκευή - Εκσυγχρονισμός υπάρχοντος Τυροκομείου</t>
  </si>
  <si>
    <t>Όψιμος Παναγιώτης</t>
  </si>
  <si>
    <t xml:space="preserve">Ίδρυση Οινοποιείου επεξεργασίας βιολογικών σταφυλιών </t>
  </si>
  <si>
    <t>Ν. Μπουζινέλος- Σ. Γαστουνιώτη ΟΕ</t>
  </si>
  <si>
    <t>Αύξηση δυναμικότητας μονάδας παραγωγής και τυποποίησης βιολογικού ξυδιού και πετιμεζιού</t>
  </si>
  <si>
    <t>Αγροτικά Βιολογικά ΠροΪόντα ΕΠΕ</t>
  </si>
  <si>
    <t>Εκσυγχρονισμός Μονάδας Συσκευασίας και εμπορίας αγροτικών βιολογικών προϊόντων</t>
  </si>
  <si>
    <t>Αργολική Οινοποιία Σπύρος Φράγκος &amp; ΣΙΑ ΟΕ</t>
  </si>
  <si>
    <t>Εκσυγχρονισμός Οινοποιείου χωρίς μετεγκατάσταση και χωρίς αύξηση δυναμικότητας για παραγωγή Οίνων Ποιότητας</t>
  </si>
  <si>
    <t>'Κτήμα Αχ. Λαμψίδη ΑΕ'' (υπό σύσταση)</t>
  </si>
  <si>
    <t>Οινοποιείο της "ΚΤΗΜΑ ΑΧ. ΛΑΜΨΙΔΗ ΑΕ"</t>
  </si>
  <si>
    <t>L123β</t>
  </si>
  <si>
    <t>L311-1</t>
  </si>
  <si>
    <t>L311-2</t>
  </si>
  <si>
    <t>Καπετάνου Βασιλική</t>
  </si>
  <si>
    <t xml:space="preserve">Ίδρυση Παραδοσιακού Καφενείου στο Δ.Δ. Σχινοχωρίου </t>
  </si>
  <si>
    <t>L311-5</t>
  </si>
  <si>
    <t>L311-6</t>
  </si>
  <si>
    <t>L311-7</t>
  </si>
  <si>
    <t>Δενδρινέλλη Βιολέτα</t>
  </si>
  <si>
    <t>Βιοτεχνία Παραγωγής Ειδών Διατροφής</t>
  </si>
  <si>
    <t>L312-1</t>
  </si>
  <si>
    <t>Π. ΚΑΡΑΘΑΝΑΣΗΣ &amp; ΣΙΑ ΕΕ "ΟΙΚΟΘΕΝ ΠΑΝΤΟΠΩΛΕΙΟ"</t>
  </si>
  <si>
    <t>Δημιουργία Βιοτεχνικής Μονάδας Παραγωγής Τοπικών Παραδοσιακών Προϊόντων, αρτοσκευασμάτων και ζαχαροπλαστικής, συμβατικής και βιολογικής γεωργίας</t>
  </si>
  <si>
    <t>Καραχάλιος Νικόλαος</t>
  </si>
  <si>
    <t>Δημιουργία Μονάδας Οργανοποιείας με παροχή μουσικών και κατασκευαστικών υπηρεσιών</t>
  </si>
  <si>
    <t>L312-2</t>
  </si>
  <si>
    <t>Ε. &amp; Λ. ΣΑΚΕΛΛΑΡΙΟΥ ΟΕ</t>
  </si>
  <si>
    <t>Ίδρυση παραδοσιακού Παντοπωλείου</t>
  </si>
  <si>
    <t>L312-3</t>
  </si>
  <si>
    <t>ΑΦΟΙ Γ. ΤΣΕΚΑ ΟΕ</t>
  </si>
  <si>
    <t>Επέκταση - Εκσυγχρονισμός Εργαστηρίου παρασκευής παραδοσιακών προϊόντων ζυμαρικών &amp; ζαχαροπλαστικής ΑΦΟΙ Γ. ΤΣΕΚΑ ΟΕ</t>
  </si>
  <si>
    <t>L313-5</t>
  </si>
  <si>
    <t>Παναγή Γεωργία</t>
  </si>
  <si>
    <t>Δημιουργία Συγκροτήματος 4 Τουριστικών Κατοικιών στην Πουλακίδα του Δήμου Μιδέας Αργολίδας</t>
  </si>
  <si>
    <t>Ασσιούρα Γεωργία</t>
  </si>
  <si>
    <t>Επισκευή - Αποκατάσταση Παραδοσιακού κτιρίου και μετατροπή του σε τουριστικό κατάλυμα δυναμικότητας 10 δωματίων και 24 κλινών στο Δ.Δ. Σιμιάδων Δ. Μαντινείας του Ν. Αρκαδίας</t>
  </si>
  <si>
    <t>Χριστοδούλου Κωνσταντίνος</t>
  </si>
  <si>
    <t>Δημιουργία Μονάδας διαμονής μικρής δυναμικότητας "Velina Village"</t>
  </si>
  <si>
    <t>Ρίσκα Σταυρούλα</t>
  </si>
  <si>
    <t>Μετατροπή υπάρχοντος ξενοδοχείου σε ενοικιαζόμενα δωμάτια 4 κλειδιών</t>
  </si>
  <si>
    <t>L313-6</t>
  </si>
  <si>
    <t>Πιτσούνης Κωνσταντίνος</t>
  </si>
  <si>
    <t>Φλωροσκούφης Χρήστος</t>
  </si>
  <si>
    <t>Παραδοσιακό Καφενείο "Εδωδή"</t>
  </si>
  <si>
    <t>Αλεξοπούλου Ιωάννα</t>
  </si>
  <si>
    <t>Ίδρυση Εστιατορίου στο Δ.Δ. Ραψωμάτη Δήμου Μεγαλόπολης</t>
  </si>
  <si>
    <t>Μαλαχιά Χαρίκλεια</t>
  </si>
  <si>
    <t>Ίδρυση Παραδοσιακού Καφενείου</t>
  </si>
  <si>
    <t>Κότσελας Ιωάννης</t>
  </si>
  <si>
    <t>Ίδρυση ταβέρνας - εστιατορίου στο Δ.Δ. Αλωνίσταινας του Δήμου Φαλάνθου</t>
  </si>
  <si>
    <t>Ηλιόπουλος Μιχαήλ</t>
  </si>
  <si>
    <t>Παραδοσιακή Ταβέρνα "Ο Σπήλιος"</t>
  </si>
  <si>
    <t>Χατζηαναστασίου Αναστάσιος</t>
  </si>
  <si>
    <t>Εκσυγχρονισμός υφιστάμενου κτιρίου με υπάρχουσα άδεια λειτουργίας καφενείου και αλλαγή άδειας λειτουργίας σε ταβέρνα δυναμικοτητας 40 καθισμάτων</t>
  </si>
  <si>
    <t>Αυγουστή Γεωργία</t>
  </si>
  <si>
    <t>Εκσυγχρονισμός και ανακαίνιση παραδοσιακής ταβέρνας στο Δ. Δ. Μποζικών του Δήμου Σικυωνίων του Ν.Κορινθίας</t>
  </si>
  <si>
    <t>Κωστούρος Αργύρης</t>
  </si>
  <si>
    <t>Δημιουργία Καφέ-Ουζερί με Παραδοσιακούς μεζέδες</t>
  </si>
  <si>
    <t>Κλεισάρη Μαρία - Μπλάφας Νικόλαος ΟΕ</t>
  </si>
  <si>
    <t>Δημιουργία Παραδοσιακής Ταβέρνας "Το Καφέ της Καρυάς" στην Καρυά Αργολίδας</t>
  </si>
  <si>
    <t>L313-8</t>
  </si>
  <si>
    <t>Τρ. Κολίντζας - Αν. Μορφωνιός - Γ. Μπουντρούκας ΟΕ</t>
  </si>
  <si>
    <t>Ποτάμιες και υπαίθριες δραστηριότητες εναλλακτικού χαρακτήρα στην Ορεινή Αρκαδία</t>
  </si>
  <si>
    <t>Γεώργιος Ζουμπλιός &amp; ΣΙΑ ΟΕ</t>
  </si>
  <si>
    <t>Ναυπήγηση Παραδοσιακού ξύλινου σκάφους τύπου Βαρκάλα για τουριστικούς σκοπούς</t>
  </si>
  <si>
    <t>L321-2</t>
  </si>
  <si>
    <t>Μορφωτικός &amp; Εξωραϊστικός Σύλλογος Αρτεμισίου</t>
  </si>
  <si>
    <t xml:space="preserve">Αντικατάσταση κουφωμάτων αίθουσας Συλλόγου καθώς και προμήθεια οπτικοακουστικού εξοπλισμού </t>
  </si>
  <si>
    <t>Πολιτιστικός Σύλλογος Βυτίνας "Κωνσταντίνος Παπαρρηγόπουλος"</t>
  </si>
  <si>
    <t>Ενίσχυση πολιτιστικών εκδηλώσεων Πολιτιστικού Συλλόγου Βυτίνας "Κων/νος Παπαρρηγόπουλος"</t>
  </si>
  <si>
    <t>Οργάνωση Υποστήριξης Νέων "Φιλοξενία"</t>
  </si>
  <si>
    <t>Κέντρο Ενημέρωσης Αγροτουρισμού - Οικοτουρισμού</t>
  </si>
  <si>
    <t>L321-3</t>
  </si>
  <si>
    <t>Ένωση Περιβαλλοντικής Εκπαίδευσης Κορινθίας</t>
  </si>
  <si>
    <t>Πολιτιστικές Εκδηλώσεις - Γιορτές Περιβάλλοντος στην Κορινθία</t>
  </si>
  <si>
    <t>Σύλλογος για την Αναβίωση των Νεμέων Αγώνων</t>
  </si>
  <si>
    <t>Νεμεάδα 2012</t>
  </si>
  <si>
    <t>Λαογραφική Εστία Τρίπολης</t>
  </si>
  <si>
    <t>Προμήθεια Παραδοσιακών φορεσιών, παραδοσιακών μουσικών οργάνων, εξοπλισμού πολυμέσων και εντυπου υλικού στο Σωματείο "Λαογραφική Εστία Τρίπολης"</t>
  </si>
  <si>
    <t>ΣΥΝΟΛA 1ης Προκ.</t>
  </si>
  <si>
    <t>ΒΑΣ.Σ.ΜΑTΡΑΓΚΟΣ ΑΒΕΕ "ΛΕΡΝΗ ΑΒΕΕ"</t>
  </si>
  <si>
    <t>Εκσυγχρονισμός μονάδας χυμοποίησης - επεξεργασίας &amp; τυποποίησης οπωροκηπευτικών</t>
  </si>
  <si>
    <t>ΜΑΝΙΑΤΗ ΓΕΩΡΓΙΑ</t>
  </si>
  <si>
    <t>Εκσυγχρονισμός επιχείρησης παραγωγής αλλαντικών</t>
  </si>
  <si>
    <t>ΑΜΠΕΛΟΥΡΓΙΑ ΟΙΝΟΠΟΙΪΑ  Α. &amp; Γ. ΠΑΠΑΙΩΑΝΝΟΥ ΟΕ -</t>
  </si>
  <si>
    <t xml:space="preserve">Εκσυγχρονισμός </t>
  </si>
  <si>
    <t>Δ.Γ. ΣΩΤΗΡΟΠΟΥΛΟΣ &amp; ΣΙΑ ΕΕ</t>
  </si>
  <si>
    <t>Εκσυγχρονισμός &amp; μετεγκατ. μονάδας  μαρμελάδων και γλυκών κουταλιού</t>
  </si>
  <si>
    <t>ΒΛΑΧΟΥ ΕΠΕ     (υπό σύσταση)</t>
  </si>
  <si>
    <t>Ίδρυση μονάδας τυποποίησης σαλιγκαριών</t>
  </si>
  <si>
    <t xml:space="preserve">Α &amp; Γ. ΠΑΝΟΠΟΥΛΟΣ ΟΕ </t>
  </si>
  <si>
    <t>Ίδρυση μονάδας τυποποίησης και συσκευασίας ελαιολάδου</t>
  </si>
  <si>
    <t>ΠΑΠΑΪΩΑΝΝΟΥ ΚΩΝ/ΝΟΣ</t>
  </si>
  <si>
    <t>Ιδρύσεις, επεκτάσεις, εκσυγχρονισμοί χώρων εστίασης και αναψυχής</t>
  </si>
  <si>
    <t>Π. Καραθανάσης &amp; ΣΙΑ ΕΕ</t>
  </si>
  <si>
    <t xml:space="preserve">Δημιουργία Βιοτεχνικής Μονάδας Παραγωγής Τοπικών Παραδοσιακών Προϊόντων Αρτοσκευασμάτων και Ζαχαροπλαστικής, Συμβατικής Γεωργίας </t>
  </si>
  <si>
    <t>Μανάβης Χρήστος</t>
  </si>
  <si>
    <t>Ίδρυση Αρτοποιείου</t>
  </si>
  <si>
    <t>Ματσούκας Ανδρέας</t>
  </si>
  <si>
    <t>Ίδρυση βιοτεχνίας Σαπωνοποιϊας "Μεσόγειος"</t>
  </si>
  <si>
    <t>ΙΔΙΩΤΙΚΟ ΚΤΕΟ ΙΣΘΜΟΥ ΝΟΜΟΥ ΚΟΡΙΝΘΙΑΣ ΕΠΕ</t>
  </si>
  <si>
    <t>Επέκταση γραμμής ελέγχου αγροτικών μηχανημάτων ΚΤΕΟ Ν. Κορινθίας</t>
  </si>
  <si>
    <t>ΜΑΚΡΗΣ ΚΑΙ ΣΙΑ ΟΕ (υπό σύσταση)</t>
  </si>
  <si>
    <t>Ίδρυση παντοπωλείου "ΠΡΩΤΟΝ" στο Ζευγολατιό Βέλου-Βόχας</t>
  </si>
  <si>
    <t>ΧΡΗΣΤΟΣ ΒΕΛΕNΤΖΑΣ- ΚΩΝΣΤΑΝΤΙΝΟΣ ΟΙΚΟΝΟΜΟΥ ΟΕ (ARENA FC)</t>
  </si>
  <si>
    <t>Εκσυγχρονισμός αθλοχώρου</t>
  </si>
  <si>
    <t>ΚΟΡΙΝΘΙΑΚΗ ΖΥΘΟΠΟΙΪΑ Α.Ε</t>
  </si>
  <si>
    <t>Μονάδα παραγωγής και εμφιάλωσης τοπικής μπύρας</t>
  </si>
  <si>
    <t>Ν. ΜΠΟΥΖΙΝΕΛΟΣ &amp; Σ. ΓΑΣΤΟΥΝΙΩΤΗ ΟΕ</t>
  </si>
  <si>
    <t>Αύξηση δυναμικότητας μονάδας παραγωγής και τυποποίησης βιολογικού ξιδιού και πετιμεζιού &amp; Δράσεις εναλλακτικού  τουρισμού</t>
  </si>
  <si>
    <t>ΑΦΟΙ Γ. ΤΣΕΚΑ Ο.Ε</t>
  </si>
  <si>
    <t>Προσθήκη κατ' επέκταση κτιρίου παραγωγής ζυμαρικών &amp; ειδών ζαχαροπλαστικής &amp; εκσυγχρονισμός παραγωγικού εξοπλισμού</t>
  </si>
  <si>
    <t xml:space="preserve">ΙΣΘΜΙΑΚΗ ΟΙΝΟΠΟΙΪΑ -ΟΞΟΠΟΙΪΑ ΑΒΕΕ </t>
  </si>
  <si>
    <t>Εκσυγχρονισμός μονάδας παραγωγής και συσκευασίας ξυδιού</t>
  </si>
  <si>
    <t>L313.4</t>
  </si>
  <si>
    <t>ΤΟΠΙΚΟ ΣΥΜΦΩΝΟ ΠΟΙΟΤΗΤΑΣ ΒΟΡΕΙΑΣ ΠΕΛΟΠΟΝΝΗΣΟΥ "ΟΡΕΙΝΑ"</t>
  </si>
  <si>
    <t>Προβολή Βόρειας Πελοποννήσου</t>
  </si>
  <si>
    <t>ΔΗΜΟΣ ΓΟΡΤΥΝΙΑΣ</t>
  </si>
  <si>
    <t xml:space="preserve">Προβολή &amp; προώθηση των συγκριτικών πλεονεκτημάτων Δήμου Γορτυνίας </t>
  </si>
  <si>
    <t>ΜΑΥΡΙΔΗΣ ΕΠΕ</t>
  </si>
  <si>
    <t xml:space="preserve">Τουριστικές Επιπλωμένες Κατοικίες </t>
  </si>
  <si>
    <t>ΜΑΤΣΟΥΚΑ ΒΑΣΙΛΙΚΗ</t>
  </si>
  <si>
    <t>Συγκρότημα αυτοεξυπηρετούμενων παραδοσιακών κατοικιών στο Κάτω Λουτρό Κορινθίας</t>
  </si>
  <si>
    <t xml:space="preserve">ALFA ARIS ΚΤΗΜΑΤΙΚΗ -ΟΙΚΟΔΟΜΙΚΗ ΑΝΩΝΥΜΗ ΕΤΑΙΡΕΙΑ </t>
  </si>
  <si>
    <t>Περιβαλλοντική αναδόμηση του Παραδοσιακού Ξενοδοχείου 'Ισαρέικο Σπίτι'</t>
  </si>
  <si>
    <t>ΠΟΤΕΑΣ ΓΕΩΡΓΙΟΣ &amp; ΠΟΤΕΑ ΣΤΑΥΡΟΥΛΑ ΕΕ (υπό σύσταση)</t>
  </si>
  <si>
    <t>Μετατροπή τριώροφης παραδοσιακής κατοικίας σε παραδοσιακό ξενώνα - 'Ξενώνας Καζαγλή"</t>
  </si>
  <si>
    <t xml:space="preserve">L313-6 </t>
  </si>
  <si>
    <t>ΣΤΡΑΒΟΥΛΗΣ ΠΑΝΑΓΙΩΤΗΣ</t>
  </si>
  <si>
    <t>Δημιουργία καφετέριας στο Λεβίδι Αρκαδίας</t>
  </si>
  <si>
    <t>ΒΛΑΣΣΗΣ ΑΝΑΣΤΑΣΙΟΣ</t>
  </si>
  <si>
    <t>Εκσυγχρονισμός-Αναβάθμιση - Εξοπλισμού Ψαροτάβερνας στον Κάβο Ισθμίας</t>
  </si>
  <si>
    <t>ΣΑΠΟΥΝΤΖΑΚΗ ΚΥΡΙΑΚΗ</t>
  </si>
  <si>
    <t>Ίδρυση επιχείρησης εστίασης στη Βυτίνα Αρκαδίας</t>
  </si>
  <si>
    <t>ΚΩΣΤΟΥΡΟΣ ΑΡΓΥΡΙΟΣ</t>
  </si>
  <si>
    <t>Δημιουργία Καφέ-Ουζερί στο Βέλο Κορινθίας</t>
  </si>
  <si>
    <t>ΤΣΟΥΚΑΤΟΣ ΓΕΩΡΓΙΟΣ</t>
  </si>
  <si>
    <t>Δημιουργία παραδοσιακής ταβέρνας στο Στενό Αρκαδίας</t>
  </si>
  <si>
    <t>ΔΗΜΗΤΡΙΟΣ Κ. ΚΟΣΜΑΣ ΜΟΝΟΠΡΟΣΩΠΗ ΕΠΕ</t>
  </si>
  <si>
    <t>Ίδρυση χώρου εστίασης στο Βραχάτι Κορινθίας</t>
  </si>
  <si>
    <t>ΓΕΩΡΓΙΟΣ ΖΟΥΜΠΛΙΟΣ &amp; ΣΙΑ ΟΕ</t>
  </si>
  <si>
    <t>Ναυπήγηση παραδοσιακού ξύλινου σκάφους τύπου Βαρκαλά για τουριστικούς σκοπούς (θαλάσσιες εκδρομές)</t>
  </si>
  <si>
    <t>L321-1</t>
  </si>
  <si>
    <t xml:space="preserve">ΔΗΜΟΣ ΝΑΥΠΛΙΕΩΝ </t>
  </si>
  <si>
    <t>Αγροτική οδοποιϊα Δ.Ναυπλιέων</t>
  </si>
  <si>
    <t>ΔΗΜΟΣ ΝΕΜΕΑΣ</t>
  </si>
  <si>
    <t xml:space="preserve">Αγροτική Οδοποιϊα  Τ.Κ Αρχ. Κλεωνών </t>
  </si>
  <si>
    <t xml:space="preserve">ΔΗΜΟΣ ΑΡΓΟΥΣ - ΜΥΚΗΝΩΝ </t>
  </si>
  <si>
    <t xml:space="preserve">Οδοποιϊα LEADER </t>
  </si>
  <si>
    <t>ΔΗΜΟΣ ΞΥΛΟΚΑ-ΣΤΡΟΥ- ΕΥΡΩΣΤΙΝΗΣ</t>
  </si>
  <si>
    <t xml:space="preserve">Βελτίωση αγροτικής οδοποιϊας </t>
  </si>
  <si>
    <t>ΔΗΜΟΣ ΜΕΓΑΛΟΠΟΛΗΣ</t>
  </si>
  <si>
    <t>Εκσυγχρονισμός αρδευτικού Δικτύου ΤΚ Κωτιλίου</t>
  </si>
  <si>
    <t>ΠΟΛΙΤΙΣΤΙΚΟΣ ΣΥΛΛΟΓΟΣ ΑΝΩ ΚΑΡΥΩΤΩΝ "Ο ΛΥΚΑΙΟΣ ΔΙΑΣ" (εκ μεταφοράς από τη Δράση L323-4)</t>
  </si>
  <si>
    <t xml:space="preserve">Παρεμβάσεις-διαρρυθμίσεις σε υφιστάμενο κτίριο της Λύκαιας Ακαδημίας / Αίθουσα πολλαπλών χρήσεων με ψηφιακό-διαδραστικό σύστημα προβολής/ανάδειξης Παρράσιας Πολιτιστικής κληρονομιάς &amp; διαμόρφωση περιβάλλοντος χώρου </t>
  </si>
  <si>
    <t>ΔΗΜΟΣ  ΣΙΚΥΩΝΙΩΝ</t>
  </si>
  <si>
    <t>Επισκευή - συντήρηση διώροφου δημοτικού κτιρίου για την δημιουργία κέντρου μελετών Αρχαίας Σικυώνας</t>
  </si>
  <si>
    <t>ΔΗΜΟΣ ΞΥΛΟΚΑΣΤΡΟΥ -ΕΥΡΩΣΤΙΝΗΣ</t>
  </si>
  <si>
    <t>Προμήθεια &amp; εγκατάσταση αθλητικού εξοπλισμού για την διαμόρφωση γηπέδου ποδοσφαίρου 5χ5 στη ΔΚ Ξυλοκάστρου</t>
  </si>
  <si>
    <t>Κατασκευή γηπέδου μπάσκετ-βόλευ στο Γυμνάσιο- Λύκειο Βυτίνας</t>
  </si>
  <si>
    <t>ΔΗΜΟΣ  ΓΟΡΤΥΝΙΑΣ</t>
  </si>
  <si>
    <t>Κατασκευή γηπέδου μπάσκετ-βόλευ στο Γυμνάσιο- Λύκειο Δημητσάνας</t>
  </si>
  <si>
    <t xml:space="preserve">ΕΚΠΟΛΙΤΙΙΣΤΙΚΟΣ ΚΑΙ ΜΟΡΦΩΤΙΚΟΣ ΣΥΛΛΟΓΟΣ ΝΕΩΝ ΚΡΥΟΝΕΡΙΟΥ </t>
  </si>
  <si>
    <t>Πολύκεντρο Κρυονερίου</t>
  </si>
  <si>
    <t>L323-2β</t>
  </si>
  <si>
    <t>ΔΗΜΟΣ ΤΡΙΠΟΛΗΣ</t>
  </si>
  <si>
    <t>Διαμόρφωση χώρου στο Κατρέικο Πηγάδι οικισμού Μηλιάς Νεστάνης</t>
  </si>
  <si>
    <t xml:space="preserve">ΣΥΛΛΟΓΟΣ ΓΙΑ ΤΗΝ ΑΝΑΒΙΩΣΗ ΤΩΝ ΝΕΜΕΩΝ ΑΓΩΝΩΝ </t>
  </si>
  <si>
    <t>Νέμεα 2012 (5η Σύγχρονη Νεμεάδα)</t>
  </si>
  <si>
    <t>ΑΕΘΛΙΟΣ - ΔΙΕΘΝΗΣ ΣΥΛΛΟΓΟΣ ΑΓΩΝΩΝ ΔΡΟΜΟΥ ΥΠΕΡΑΠΟΣΤΑΣΗΣ</t>
  </si>
  <si>
    <t>ΑΕΘΛΙΟΣ- ΟΛΥΜΠΙΟΣ ΔΡΟΜΟΣ 2014</t>
  </si>
  <si>
    <t>ΠΟΛΙΤΙΣΤΙΚΟΣ ΣΥΛΛΟΓΟΣ ΠΕΡΙΟΧΗΣ ΒΥΤΙΝΑΣ  ''ΚΩΝ/ΝΟΣ ΠΑΠΑΡΡΗΓΟΠΟΥΛΟΣ"</t>
  </si>
  <si>
    <t>Ενίσχυση πολιτιστικών εκδηλώσεων Πολιτιστικού Συλλόγου περιοχής Βυτίνας ''Κων/νος Παπαρρηγόπουλος"</t>
  </si>
  <si>
    <t>ΑΓΡΟΤΙΚΟΣ ΠΟΛΙΤΙΣΤΙΚΟΣ ΣΥΛΛΟΓΟΣ ΛΙΜΝΗΣ "ΤΟ ΑΓΑΛΙ"</t>
  </si>
  <si>
    <t>Προμήθεια Παραδοσιακών στολών &amp; Ηλεκτρονικού εξοπλισμού του Αγροτικού-Πολιτιστικού Συλλόγου  Λίμνης ¨ΤΟ ΆΓΑΛΙ'</t>
  </si>
  <si>
    <t>ΠΟΛΙΤΙΣΤΙΚΟΣ ΣΥΛΛΟΓΟΣ ΑΝΩ ΚΑΡΥΩΤΩΝ "Ο ΛΥΚΑΙΟΣ ΔΙΑΣ"</t>
  </si>
  <si>
    <t>11η  Αναβίωση Λυκαίων Αγώνων 2013</t>
  </si>
  <si>
    <t>Γιορτή πατάτας και ελιάς στο Δήμο Τρίπολης</t>
  </si>
  <si>
    <t>Γιορτή κρασιού Μαντινείας</t>
  </si>
  <si>
    <t>Φεστιβάλ Μελιού Βυτίνας και προϊόντων μέλισσας</t>
  </si>
  <si>
    <t>L323-3</t>
  </si>
  <si>
    <t>υποσύνολο L323-3</t>
  </si>
  <si>
    <t xml:space="preserve">L323-4 </t>
  </si>
  <si>
    <t>Αποκατάσταση, μετασκευή &amp; ενίσχυση του υφιστάμενου Αρχοντικού Νικ. Δημητρακόπουλου για την μετατροπή του σε μουσείο εκθετήριο Λαογραφικής Αγροτικής Πολιτιστικής Κληρονομιάς</t>
  </si>
  <si>
    <t>ΑΣΤΙΚΗ ΜΗ ΚΕΡΔΟΣΚΟΠΙΚΗ ΕΤΑΙΡΕΙΑ "ΕΛΛΗΝΩΝ ΤΕΧΝΕΣ" (Υπό σύσταση)</t>
  </si>
  <si>
    <t>Εκθετήριο παραδοσιακών προϊόντων και τεχνών της υπαίθρου της Ορεινής Αρκαδίας</t>
  </si>
  <si>
    <t xml:space="preserve">ΣΥΝΔΕΣΜΟΣ ΔΑΡΑΙΩΝ </t>
  </si>
  <si>
    <t xml:space="preserve">Αλλαγή χρήσης προϋφιστάμενης του 1955 κατοικίας σε Μουσείο - Εκθετήριο Λαϊκής Τέχνης Δάρα Αρκαδίας </t>
  </si>
  <si>
    <t>Κέντρο προβολής των παραδοσιακών τεχνών του μετάλλου  στη Στεμνίτσα</t>
  </si>
  <si>
    <t>ΣΥΝΟΛΑ 2ης Προκ.</t>
  </si>
  <si>
    <t xml:space="preserve">ΚΥΡΙΑΚΗ ΠΑΠΟΥΤΣΗ </t>
  </si>
  <si>
    <t xml:space="preserve"> Εκσυγχρονισμός ελαιοτριβείου και ίδρυση μονάδας τυποποιησης ελαιολάδου  </t>
  </si>
  <si>
    <t>ΜΠΟΚΟΛΑΣ ΑΝΑΣΤΑΣΙΟΣ</t>
  </si>
  <si>
    <t xml:space="preserve">Ίδρυση μονάδας παραγωγής κι εμφιάλωσης οίνου από προϊόντα βιολογικής αμπελουργίας με χρήση βιολογικών διεργασιών </t>
  </si>
  <si>
    <t>Π.&amp; Ε. &amp; Ε. ΙΕΡΟΠΟΥΛΟΣ ΟΕ</t>
  </si>
  <si>
    <t>Ίδρυση οικογενειακής μονάδας παραγωγής οίνων βιολογικής αμπελουργίας</t>
  </si>
  <si>
    <t>ΑΜΠΕΛΟΥΡΓΙΑ - ΟΙΝΟΠΟΙΪΑ Α&amp;Γ ΠΑΠΑΙΩΑΝΝΟΥ ΟΕ</t>
  </si>
  <si>
    <t>Εκσυγχρονισμός Οινοποιείου</t>
  </si>
  <si>
    <t>ΦΛΙΟΥΝΤΑ ΑΕ</t>
  </si>
  <si>
    <t xml:space="preserve">Ίδρυση μονάδας παραγωγής χυμών σταφυλιών και φρούτων </t>
  </si>
  <si>
    <t>Π.ΜΠΑΧΤΑΛΙΑΣ ΜΟΝΟΠΡΟΣΩΠΗ ΕΠΕ</t>
  </si>
  <si>
    <t xml:space="preserve"> Εκσυγχρονισμός - Βελτίωση Οινοποιείου </t>
  </si>
  <si>
    <t>ΚΑΡΑΜΗΤΣΟΣ ΔΗΜΗΤΡΙΟΣ</t>
  </si>
  <si>
    <t>Εκσυγχρονισμός με μετεγκατάσταση Οινοποιείου</t>
  </si>
  <si>
    <t>ΧΑΝΙΑΣ ΠΕΡΙΚΛΗΣ- ΜΑΡΙΟΣ</t>
  </si>
  <si>
    <t>Ίδρυση μονάδας επεξεργασίας και τυποποίησης αποξηραμένης βιολογικής κορινθιακής σταφίδας και σουλτανίνας</t>
  </si>
  <si>
    <t xml:space="preserve">Υπό σύσταση ΓΕΩΡΓΙΟΣ ΚΑΙ ΝΙΚΟΛΑΟΣ ΛΥΚΑΡΓΥΡΗΣ ΟΕ </t>
  </si>
  <si>
    <t xml:space="preserve">Εκσυγχρονισμός ελαιοτριβείου - τυποποιητηρίου βιολογικής πρώτης ύλης </t>
  </si>
  <si>
    <t>ΕΥΑΓΓΕΛΙΑ ΜΠΑΚΗ - ΑΝΔΡΕΑΣ ΤΖΩΤΖΟΣ Ε.Ε</t>
  </si>
  <si>
    <t xml:space="preserve">Ίδρυση μονάδας τυποποίησης ελαιολάδου και παραγωγής -τυποποίησης μαρμελάδων, γλυκών του κουταλιού και κομπόστας </t>
  </si>
  <si>
    <t>ΚΑΛΟΓΡΗΣ ΕΥΑΓΓΕΛΟΣ</t>
  </si>
  <si>
    <t xml:space="preserve"> Εκσυγχρονισμός παραδοσιακού οινοποιείου </t>
  </si>
  <si>
    <t xml:space="preserve">Ι. ΠΑΝΑΓΗΣ-Β. ΣΙΑΤΕΡΛΗΣ Ο.Ε </t>
  </si>
  <si>
    <t xml:space="preserve">Επέκταση τυποποιητηρίου - συσκευαστηρίου οπωροκηπευτικών </t>
  </si>
  <si>
    <t>ΓΚΟΦΑΣ ΚΩΝΣΤΑΝΤΙΝΟΣ</t>
  </si>
  <si>
    <t xml:space="preserve">Εκσυγχρονισμός Οινοποιείου </t>
  </si>
  <si>
    <t>ΜΑΣΤΟΡΑΚΟΣ ΣΤΑΥΡΟΣ - ΑΓΡΟΤΙΚΑ ΠΡΟΪΟΝΤΑ Α.Ε.Β.Ε</t>
  </si>
  <si>
    <t xml:space="preserve">Εκσυγχρονισμός-επέκταση μονάδας συσκευασίας, τυποποίησης, διαλογής και συντήρησης νωπών οπωροκηπευτικών  </t>
  </si>
  <si>
    <t>ΚΟΣΚΟΛΕΤΟΣ ΣΩΤΗΡΙΟΣ</t>
  </si>
  <si>
    <t>Ίδρυση μονάδας τυποποίησης ελαιολάδου</t>
  </si>
  <si>
    <t>ΚΥΡΙΑΚΙΔΗΣ ΠΑΝΑΓΙΩΤΗΣ</t>
  </si>
  <si>
    <t>Εργαστήριο τυποποίησης μελιού, παραγωγής παραδοσιακών γλυκών-μαρμελάδων &amp; αιθέριων ελαίων</t>
  </si>
  <si>
    <t>ΔΟΥΡΗΣ ΠΑΝΑΓΙΩΤΗΣ</t>
  </si>
  <si>
    <t xml:space="preserve">Εκσυγχρονισμός Ελαιοτριβείου </t>
  </si>
  <si>
    <t>ΚΟΥΤΣΟΓΚΙΛΑΣ ΑΝΑΣΤΑΣΙΟΣ</t>
  </si>
  <si>
    <t>Παραγωγή πάστας ελιάς</t>
  </si>
  <si>
    <t>ΛΑΪΝΗΣ ΑΝΔΡΕΑΣ</t>
  </si>
  <si>
    <t>Εξοπλισμός κουρείου</t>
  </si>
  <si>
    <t>ΚΟΡΙΝΘΙΑΚΗ ΖΥΘΟΠΟΙΪΑ ΑΕ</t>
  </si>
  <si>
    <t xml:space="preserve">Μονάδα παραγωγής και εμφιάλωσης τοπικής μπύρας </t>
  </si>
  <si>
    <t>ΠΕΤΡΟΣ ΚΑΛΟΓΕΡΟΠΟΥΛΟΣ ΚΑΙ ΣΙΑ Ο.Ε</t>
  </si>
  <si>
    <t xml:space="preserve"> Ίδρυση μονάδας παραγωγής Τσίπουρου </t>
  </si>
  <si>
    <t xml:space="preserve"> ΑΦΟΙ ΔΗΜΗΤΡΑΚΟΠΟΥΛΟΙ ΟΕ (Υπό σύσταση)</t>
  </si>
  <si>
    <t>Ανέγερση - δημιουργία τουριστικού καταλύματος στη Λυγιά Ευρωστίνης</t>
  </si>
  <si>
    <t>ΣΙΜΑΤΟΣ ΔΗΜΗΤΡΙΟΣ</t>
  </si>
  <si>
    <t xml:space="preserve"> Ίδρυση και λειτουργία επιχείρησης 4 επιπλωμένων κατοικιών 16 κλινών στην Ελάτη Γορτυνίας</t>
  </si>
  <si>
    <t>ΜΙΛΤΙΑΔΗΣ ΠΕΤΡΟΠΟΥΛΟΣ ΧΑΡΙΚΛΕΙΑ ΠΑΓΙΑΤΑΚΗ &amp; ΣΙΑ Ε.Ε.</t>
  </si>
  <si>
    <t xml:space="preserve"> Ίδρυση ολοκληρωμένης αγροτουριστικής μονάδας που περιλαμβάνει υποδομές διανυκτέρευσης, χώρο γευσιγνωσίας με αγροτουριστικές υποδομές και παραδοσιακό παντοπωλείο, στο Κλημέντι του Δήμου Σικυωνίων Κορινθίας</t>
  </si>
  <si>
    <t xml:space="preserve">ΔΗΜΟΣ ΣΙΚΥΩΝΙΩΝ </t>
  </si>
  <si>
    <t>Αγροτική οδοποιία στα Τ.Δ Κλημεντίου, Σουλίου, Κρυονερίου, Διμηνιού και Σικυώνος του Δήμου Σικυωνίων</t>
  </si>
  <si>
    <t xml:space="preserve">ΕΞΩΡΑΪΣΤΙΚΟΣ  ΠΟΛΙΤΙΣΤΙΚΟΣ &amp; ΑΘΛΗΤΙΚΟΣ  ΣΥΛΛΟΓΟΣ  ΚΑΣΤΡΑΚΙΟΥ ΚΟΡΙΝΘΙΑΣ  </t>
  </si>
  <si>
    <t>Εξοπλισμός αίθουσας Εξωραϊστικού Πολιτιστικού &amp; Αθλητικού Συλλόγου Καστρακίου Κορινθίας</t>
  </si>
  <si>
    <t xml:space="preserve">ΠΟΛΙΤΙΣΤΙΚΟΣ ΚΥΚΛΟΣ ΤΙΤΑΝΗΣ </t>
  </si>
  <si>
    <t>Δημιουργία κέντρου πολιτιστικών και μορφωτικών δραστηριοτήτων</t>
  </si>
  <si>
    <t>ΔΗΜΟΣ ΞΥΛΟΚΑΣΤΡΟΥ - ΕΥΡΩΣΤΙΝΗΣ</t>
  </si>
  <si>
    <t>Προμήθεια εξοπλισμού και διαμόρφωση περιβάλλοντος χώρου γηπέδου ποδοσφαίρου στη ΔΚ Ξυλοκάστρου</t>
  </si>
  <si>
    <t>ΙΕΡΑ ΜΟΝΗ ΑΓΙΟΥ ΝΙΚΟΛΑΟΥ ΒΑΡΣΩΝ</t>
  </si>
  <si>
    <t xml:space="preserve">Αποκατάσταση παραδοσιακών κτισμάτων, λίθινου αλωνιού και άμεσου αγροτικού περιβάλλοντος χώρου σε μετόχι Ι.Μ. Αγίου Νικολάου Βαρσών </t>
  </si>
  <si>
    <t>ΣΥΝΟΛΑ 3ης Προκ.</t>
  </si>
  <si>
    <t>Κουτσοδήμος Ανδρέας Κ.</t>
  </si>
  <si>
    <t>Ίδρυση μονάδας παραγωγής-εμφιάλωσης οίνων βιολογικής αμπελουργίας</t>
  </si>
  <si>
    <t>ΚΑΣΚΟΥΤΑΣ ΟΕ</t>
  </si>
  <si>
    <t>Ίδρυση μονάδας παραγωγής συμπυκνωμένου χυμού σταφυλής</t>
  </si>
  <si>
    <t>THIRSTY FRUITS IKE</t>
  </si>
  <si>
    <t>Εκσυγχρονισμός μονάδας αποξήρανσης φρούτων</t>
  </si>
  <si>
    <t>ΜΗΤΡΟΣΥΛΗ ΠΑΝ.- ΜΗΤΡΟΣΥΛΗ ΑΙΚ. ΟΕ</t>
  </si>
  <si>
    <t>Εκσυγχρονισμός με νέα γραμμή τυποποίησης - συσκευασίας νωπών οπωροκηπευτικών</t>
  </si>
  <si>
    <t>Εκσυγχρονισμός μονάδας παραγωγής χυμών σταφυλιών και φρούτων</t>
  </si>
  <si>
    <t>ΣΤΥΛΙΑΝΗ ΤΣΑΜΠΟΥΡΗ - ΑΘΗΝΑ ΛΑΦΑΖΑΝΗ 0Ε (ΑΜΠΕΛΟΣ ΟΕ)</t>
  </si>
  <si>
    <t>Χυμοποιείο Φρούτων και Λαχανικών</t>
  </si>
  <si>
    <t>Ζάβος Θεόδωρος</t>
  </si>
  <si>
    <t>Ίδρυση μικρής μονάδας τυποποίησης - συσκευασίας μελιού σε ορεινή περιοχή</t>
  </si>
  <si>
    <t>WE CANS - Κυτιοποιία Μονοπρόσωπη ΕΠΕ</t>
  </si>
  <si>
    <t>Επέκταση μονάδας κυτιοποιίας</t>
  </si>
  <si>
    <t>ΒΛΑΧΟΣ - ΨΥΧΟΓΥΙΟΣ ΟΕ</t>
  </si>
  <si>
    <t>Κατασκευή γηπέδων αντισφαίρισης και κτιρίου πολλαπλών χρήσεων</t>
  </si>
  <si>
    <t>Καρατασάκης Αναστάσιος</t>
  </si>
  <si>
    <t>Ίδρυση Κέντρου Οργάνωσης και Προώθησης  Εναλλακτικού Τουρισμού</t>
  </si>
  <si>
    <t>Μπακογιάννη Κυριακή</t>
  </si>
  <si>
    <t xml:space="preserve">Εργαστήριο ζυμαρικών </t>
  </si>
  <si>
    <t>ΒΙΛΛΑ ΚΩΝΣΤΑΝΤΣΙΑ ΑΕ</t>
  </si>
  <si>
    <t>Λειτουργία καθετοποιημένης μονάδας παραγωγής αλευριού με παραδοσιακό πετρόμυλο και παραγωγής αρτοσκευασμάτων και ζυμαρικών</t>
  </si>
  <si>
    <t>ΚΟΡΙΝΘΙΑΚΗ ΖΥΘΟΠΟΙΙΑ ΑΕ</t>
  </si>
  <si>
    <t>Μηχανολογική επέκταση και βελτιώσεις - συμπληρώσεις Μονάδας Παραγωγής και εμφιάλωσης τοπικής μπύρας</t>
  </si>
  <si>
    <t>Ρούσσης Παναγιώτης</t>
  </si>
  <si>
    <t>Ανακαίνιση χώρου εστίασης  στο Ξενοδοχείο Prime Isthmus</t>
  </si>
  <si>
    <t>ΙΣΘΜΙΑ ΕΠΕ</t>
  </si>
  <si>
    <t xml:space="preserve">Ανακαίνιση χώρου εστίασης και μικρής κλίμακας ανακαίνιση στο Ξενοδοχείο King Saron </t>
  </si>
  <si>
    <t>Κριεμπάρδης Ιωάννης</t>
  </si>
  <si>
    <t>Αποπεράτωση παραδοσιακού εστιατορίου - αίθουσας συνεστιάσεων</t>
  </si>
  <si>
    <t>Αντωνόπουλος Γεώργιος</t>
  </si>
  <si>
    <t>Ίδρυση παραδοσιακού καφενείου</t>
  </si>
  <si>
    <t>Μποζιονέλου Θεοδοσία</t>
  </si>
  <si>
    <t>Ίδρυση επιχείρησης εστίασης και μετατροπή  υπάρχοντος καταστήματος σε παραδοσιακή ταβέρνα - χώρο συνεστιάσεων</t>
  </si>
  <si>
    <t>Παρασκευοπούλου Ασήμω</t>
  </si>
  <si>
    <t>Εκσυγχρονισμός και αναβάθμιση εξοπλισμού καφετέριας</t>
  </si>
  <si>
    <t>Ξηρόκωστα Ευσταθία</t>
  </si>
  <si>
    <t>εκσυγχρονισμός KYE (καφετέρια-μεζοδοπωλείο)</t>
  </si>
  <si>
    <t>υπό σύσταση ΑΣΤΕΡΙΑ ΝΕΠΑ</t>
  </si>
  <si>
    <t>Ίδρυση επιχείρησης εναλλακτικού τουρισμού για  την παροχή καταδυτικού &amp; θαλάσσιου τουρισμού με σκάφος</t>
  </si>
  <si>
    <t xml:space="preserve"> υπό σύσταση ΥΠΟΒΡΥΧΙΟΣ ΚΟΣΜΟΣ ΝΗΡΗΙΣ ΑΜΦΙΤΡΙΤΗ ΝΕΠΑ</t>
  </si>
  <si>
    <t>Ίδρυση επιχείρησης εναλλακτικού τουρισμού για την την παροχή καταδυτικού &amp; θαλάσσιου τουρισμού με σκάφος</t>
  </si>
  <si>
    <t>Χρονόπουλος Θεόδωρος</t>
  </si>
  <si>
    <t>Αναβάθμιση εγκαταστάσεων και εξοπλισμού Χιονοδρομικού Κέντρου Μαινάλου</t>
  </si>
  <si>
    <t>L323.5</t>
  </si>
  <si>
    <t>Σύλλογος για την Αναβίωση Νεμέων Αγώνων</t>
  </si>
  <si>
    <t>6η Αναβίωση Νεμέων Αγώνων</t>
  </si>
  <si>
    <t>Σύνδεσμος  οινοποιών "ΠΟΠ ΝΕΜΕΑΣ''</t>
  </si>
  <si>
    <t>Μεγάλες Μέρες της Νεμέας 2015</t>
  </si>
  <si>
    <t>Λύκειο Ελληνίδων Τρίπολης</t>
  </si>
  <si>
    <t>Αναβίωση παραδοσιακού γάμου στο Αρτεμίσιο Αρκαδίας</t>
  </si>
  <si>
    <t>ΧΟΡΕΥΤΙΚΟΣ &amp; ΛΑΟΓΡΑΦΙΚΟΣ ΣΥΛΛΟΓΟΣ ΣΤΙΜΑΓΚΑΣ "ΘΥΑΜΙΣ"</t>
  </si>
  <si>
    <t>Παρουσίαση παραδοσιακής φορεσιάς</t>
  </si>
  <si>
    <t xml:space="preserve">Διεθνής Σύλλογος Αγώνων Δρόμου Υπεραποστάσεων ‘Αέθλιος’ </t>
  </si>
  <si>
    <t>Διεξαγωγή Αγώνων Δρόμου Υπεραποστάσεων</t>
  </si>
  <si>
    <t>ΣΥΝΔΕΣΜΟΣ ΔΑΡΑΙΩΝ</t>
  </si>
  <si>
    <t>Προμήθεια εξοπλισμού για τη διοργάνωση εκδηλώσεων</t>
  </si>
  <si>
    <t>ΣΥΝΟΛΑ 4ης Προκ.</t>
  </si>
  <si>
    <t>υποβληθείσες προτάσεις</t>
  </si>
  <si>
    <t>εγκριθείσες προτάσεις</t>
  </si>
  <si>
    <t>εγκριθείσα ΔΔ</t>
  </si>
  <si>
    <t>ΠΡΟΚΗΡΥΞΕΙΣ</t>
  </si>
  <si>
    <t>ΕΓΚΡΙΣΕΙΣ</t>
  </si>
  <si>
    <t>ΑΠΟΧΩΡΗΣΕΙΣ ΠΡΟ ΕΝΤΑΞΗΣ</t>
  </si>
  <si>
    <t>ΑΡΧΙΚΕΣ ΕΝΤΑΞΕΙΣ ΕΡΓΩΝ</t>
  </si>
  <si>
    <t>ΑΠΕΝΤΑΞΕΙΣ</t>
  </si>
  <si>
    <t>ΝΟΜΙΚΕΣ ΔΕΣΜΕΥΣΕΙΣ ΜΕΤΑ ΤΙΣ ΑΠΕΝΤΑΞΕΙΣ</t>
  </si>
  <si>
    <t>ΜΕΙΩΣΕΙΣ  ΔΔ ΣΥΜΒΑΤΟΠΟΙΗΜΕ ΝΩΝ ΕΡΓΩΝ</t>
  </si>
  <si>
    <t>ΤΕΛΙΚΕΣ ΝΟΜΙΚΕΣ ΔΕΣΜΕΥΣΕΙΣ</t>
  </si>
  <si>
    <t>ΥΛΟΠΟΙΗΘΕΝ ΠΡΟΓΡΑΜΜΑ</t>
  </si>
  <si>
    <t>ΠΛΗΘΟΣ ΕΡΓΩΝ</t>
  </si>
  <si>
    <t>ΤΕΛΙΚΗ ΔΔ</t>
  </si>
  <si>
    <t>ΠΛΗΡΩΜΕΣ ΔΔ ΕΝΤΟΣ ΠΑΑ 2007-2013</t>
  </si>
  <si>
    <t>ΜΕΤΑΦΟΡΑ ΣΤΟ ΠΑΑ  2014-2020</t>
  </si>
  <si>
    <t xml:space="preserve">1η </t>
  </si>
  <si>
    <t xml:space="preserve">2η </t>
  </si>
  <si>
    <t xml:space="preserve">3η </t>
  </si>
  <si>
    <t xml:space="preserve">4η </t>
  </si>
  <si>
    <t xml:space="preserve"> ΣΥΝΟΛΟ</t>
  </si>
  <si>
    <t>ΤΕΛΙΚΗ ΔΙΑΜΟΡΦΩΣΗ ΤΟΠΙΚΟΥ ΠΡΟΓΡΑΜΜΑΤΟΣ</t>
  </si>
  <si>
    <t>Ίδρυση χώρου εστίασης και αναψυχήςστην περιοχή Παναγία Γιουρούσι στο Βέλο Κορινθίας</t>
  </si>
  <si>
    <t>ΠΟΣΟΣΤΑ ΕΠΙ ΤΟΥ ΣΥΝΟΛΟΥ</t>
  </si>
  <si>
    <t>ΥΠΟΜΕΤΡΟ L123</t>
  </si>
  <si>
    <t>ΥΠΟΜΕΤΡΟ L311</t>
  </si>
  <si>
    <t>ΥΠΟΜΕΤΡΟ L312</t>
  </si>
  <si>
    <t>ΥΠΟΜΕΤΡΟ L313</t>
  </si>
  <si>
    <t>ΥΠΟΜΕΤΡΟ L321</t>
  </si>
  <si>
    <t>ΥΠΟΜΕΤΡΟ L323</t>
  </si>
  <si>
    <t>ΜΕΤΡΟ 41</t>
  </si>
  <si>
    <t>1η ΠΡΟΚΗΡΥΞΗ</t>
  </si>
  <si>
    <t>2η ΠΡΟΚΗΡΥΞΗ</t>
  </si>
  <si>
    <t>3η ΠΡΟΚΗΡΥΞΗ</t>
  </si>
  <si>
    <t>4η ΠΡΟΚΗΡΥΞΗ</t>
  </si>
  <si>
    <t>αποχωρήσεις προ ένταξης</t>
  </si>
  <si>
    <t>εγκρίσεις</t>
  </si>
  <si>
    <t>εντάξεις</t>
  </si>
  <si>
    <t>απεντάξεις</t>
  </si>
  <si>
    <t>τελικές Νομικές Δεσμεύσεις</t>
  </si>
  <si>
    <t>ΠΡΟΚΗΡΥΞΗ</t>
  </si>
  <si>
    <t>παραιτήσεις</t>
  </si>
  <si>
    <t>Νομικές Δεσμεύσεις</t>
  </si>
  <si>
    <t>ΣΥΝΟΛΟ ΠΡΟΓΡΑΜΜΑΤΟΣ</t>
  </si>
  <si>
    <t>παραιτήσεις προ ένταξης</t>
  </si>
  <si>
    <t xml:space="preserve"> τελικές Νομικές Δεσμεύσεις</t>
  </si>
  <si>
    <t>α/α</t>
  </si>
  <si>
    <t>ΠΟΣΟ ΔΔ</t>
  </si>
  <si>
    <t xml:space="preserve">1η ανακατανομή </t>
  </si>
  <si>
    <t xml:space="preserve">2η ανακατανομή </t>
  </si>
  <si>
    <t xml:space="preserve">3η ανακατανομή </t>
  </si>
  <si>
    <t>αρχική έγκριση</t>
  </si>
  <si>
    <t>ΕΓΚΡΙΘΕΙΣΕΣ ΠΙΣΤΩΣΕΙΣ  ΔΔ (ευρώ)</t>
  </si>
  <si>
    <t>ΜΕΤΡΟ</t>
  </si>
  <si>
    <t>ΠΟΣΟΣΤΟ %</t>
  </si>
  <si>
    <t>Μ41</t>
  </si>
  <si>
    <t>Μ421</t>
  </si>
  <si>
    <t>Μ431</t>
  </si>
  <si>
    <t>ΣΥΝΟΛΟ Τ.Π.</t>
  </si>
  <si>
    <t>ΤΕΛΙΚΟ ΕΓΚΕΚΡΙΜΕΝΟ ΠΡΟΓΡΑΜΜΑ</t>
  </si>
  <si>
    <t xml:space="preserve"> ΔΔ ΤΕΛΙΚΟΥ ΕΓΚΕΚΡΙΜΕΝΟΥ ΠΡΟΓΡΑΜΜΑΤΟΣ</t>
  </si>
  <si>
    <t>Εγκεκριμένη ΔΔ Μ41</t>
  </si>
  <si>
    <t>ΜΕΤΡΑ</t>
  </si>
  <si>
    <t>ΔΔ υλοποιηθέντος προγράμματος</t>
  </si>
  <si>
    <t>Εγκεκριμένη ΔΔ</t>
  </si>
  <si>
    <t>ποσοστό υλοποίησης εγκεκριμένου προγράμματος</t>
  </si>
  <si>
    <t>Πληρωμές ΔΔ υλοποιηθέντος προγράμματος</t>
  </si>
  <si>
    <t>ποσοστό πληρωμών ΔΔ  εγκεκριμένου προγράμματος</t>
  </si>
  <si>
    <t>Πληρωμές ΔΔ ως ποσοστό της ΔΔ του εγκεκριμένου προγράμματος</t>
  </si>
  <si>
    <t>Γυμνό  Αργολίδας</t>
  </si>
  <si>
    <t>Ζάχολη Ευρωστίνης</t>
  </si>
  <si>
    <t>Λυγιά Ευρωστίνης</t>
  </si>
  <si>
    <t>Χαλκί Κορινθίας</t>
  </si>
  <si>
    <t>Αρτεμίσιο Μαντινείας</t>
  </si>
  <si>
    <t>Δάρα Αρκαδίας</t>
  </si>
  <si>
    <t>Μούλκι Κιάτου Κορινθίας</t>
  </si>
  <si>
    <t>Αρχαία Κόρινθος Κορινθίας</t>
  </si>
  <si>
    <t>Νεμέα Κορινθίας</t>
  </si>
  <si>
    <t>Παραλία Πεταλούς Κορινθίας</t>
  </si>
  <si>
    <t>Ζευγολατιό Κορινθίας</t>
  </si>
  <si>
    <t>Κούτσι Κορινθίας</t>
  </si>
  <si>
    <t>Καρκαλού Δημητσάνας Αρκαδίας</t>
  </si>
  <si>
    <t>Εξαμίλια Κορινθίας</t>
  </si>
  <si>
    <t>όλη η περιοχή παρέμβασης</t>
  </si>
  <si>
    <t>Δημητσάνα Δ. Γορτυνίας Αρκαδίας</t>
  </si>
  <si>
    <t>Λεβίδι Αρκαδίας</t>
  </si>
  <si>
    <t>Κάβος Ισθμίας Κορινθίας</t>
  </si>
  <si>
    <t>Δημοτική Ενότητα Μιδέας Δ. Ναυπλιέων Αρκαδίας</t>
  </si>
  <si>
    <t>Αρχαίες Κλεωνές Δ. Νεμέας</t>
  </si>
  <si>
    <t xml:space="preserve">Μαλανδρένι Δ. Αργους-Μυκηνών Αργολίδας </t>
  </si>
  <si>
    <t>Μελιίσσι, Καμάρι, Λυκοποριά, Ευρωστίνη-Ροζενά  Δ.Ξυλοκάστρου-Ευρωστίνης</t>
  </si>
  <si>
    <t>Άνω Καρυές Δ. Μεγαλόπολης Αρκαδίας</t>
  </si>
  <si>
    <t>Κρυονέρι Δ. Σικυωνίων Κορινθίας</t>
  </si>
  <si>
    <t xml:space="preserve">Εκτός σχεδίου Ξυλοκάστρου Κορινθίας </t>
  </si>
  <si>
    <t>Βυτίνα Αρκαδίας</t>
  </si>
  <si>
    <t>Δημητσάνα Αρκαδίας</t>
  </si>
  <si>
    <t>Νεστάνη Δ. Τρίπολης Αρκαδίας</t>
  </si>
  <si>
    <t>Αρχαία Νεμέα Κορινθίας</t>
  </si>
  <si>
    <t>από Αρχαία Νεμέα Κορινθίας μέχρι όρια Αρκαδίας -Ηλείας</t>
  </si>
  <si>
    <t>Βυτίνα Δ. Γορτυνίας Αρκαδίας</t>
  </si>
  <si>
    <t>Λίμνη Δ. Τρίπολης Αρκαδίας</t>
  </si>
  <si>
    <t>Δάρα Δ. Τρίπολης Αρκαδίας</t>
  </si>
  <si>
    <t>Στεμνίτσα Δ. Γορτυνίας Αρκαδίας</t>
  </si>
  <si>
    <t>ΒΑΡΗΕΣ ΝΕΜΕΑΣ</t>
  </si>
  <si>
    <t>ΑΡΧΑΙΑ          ΝΕΜΕΑ</t>
  </si>
  <si>
    <t>ΕΟ ΝΕΜΕΑΣ- ΠΕΤΡΙΟΥ           Δ. ΝΕΜΕΑΣ</t>
  </si>
  <si>
    <t>ΖΕΥΓΟΛΑΤΕΙΟ Δ. ΒΕΛΟΥ- ΒΟΧΑΣ</t>
  </si>
  <si>
    <t>ΚΟΥΤΣΙ Δ.ΝΕΜΕΑΣ</t>
  </si>
  <si>
    <t>ΧΑΛΚΙ ΚΟΡΙΝΘΙΑΣ</t>
  </si>
  <si>
    <t>ΝΈΟ ΗΡΑΙΟ (ΧΩΝΙΚΑ) ΑΡΓΟΛΙΔΑΣ</t>
  </si>
  <si>
    <t xml:space="preserve">ΚΑΨΙΑ ΔΗΜΟΥ ΤΡΙΠΟΛΗΣ </t>
  </si>
  <si>
    <t>ΑΝΥΦΙΟΥ       ΔΕ ΜΙΔΕΑΣ</t>
  </si>
  <si>
    <t>ΜΟΥΛΚΙ ΔΗΜΟΥ ΣΙΚΥΩΝΙΩΝ</t>
  </si>
  <si>
    <t>ΚΑΜΑΡΙ  ΞΥΛΟΚΑΣΤΡΟΥ</t>
  </si>
  <si>
    <t>ΕΞΑΜΙΛΙΑ ΚΟΡΙΝΘΙΑΣ</t>
  </si>
  <si>
    <t>ΚΡΗΤΙΚΑ ΑΡΧΑΙΑΣ ΚΟΡΙΝΘΟΥ</t>
  </si>
  <si>
    <t>ΖΕΥΓΟΛΑΤΕΙΟ ΔΗΜΟΥ ΤΡΙΠΟΛΗΣ</t>
  </si>
  <si>
    <t>Τ.Δ Κλημεντίου, Σουλίου, Κρυονερίου, Διμηνιού και Σικυώνος του Δήμου Σικυωνίων</t>
  </si>
  <si>
    <t>ΚΑΣΤΡΑΚΙ ΔΗΜΟΥ ΝΕΜΕΑΣ</t>
  </si>
  <si>
    <t xml:space="preserve">ΤΙΤΑΝΗΣ Δ. ΣΙΚΥΩΝΙΩΝ </t>
  </si>
  <si>
    <t>ΞΥΛΟΚΑΣΤΡΟ</t>
  </si>
  <si>
    <t xml:space="preserve">ΝΕΟΧΩΡΙ ΔΗΜΟΥ ΤΡΙΠΟΛΗΣ </t>
  </si>
  <si>
    <t>Πετρί</t>
  </si>
  <si>
    <t>Ρίζα Ξυλοκάστρου</t>
  </si>
  <si>
    <t>Ξυλόκαστρο</t>
  </si>
  <si>
    <t>Ανυφί Αργολίδας</t>
  </si>
  <si>
    <t>Λεβίδι</t>
  </si>
  <si>
    <t>Αρχαίες Κλεωνές</t>
  </si>
  <si>
    <t>Άγιος Κων/νος Τρίπολης</t>
  </si>
  <si>
    <t>Καρύταινα</t>
  </si>
  <si>
    <t>Αρχαία Κόρινθος</t>
  </si>
  <si>
    <t>Στέρνα Αργολίδας</t>
  </si>
  <si>
    <t>Ίσαρι</t>
  </si>
  <si>
    <t>Αρχαία Νεμέα</t>
  </si>
  <si>
    <t>Νεμέα</t>
  </si>
  <si>
    <t>Στιμάγκα</t>
  </si>
  <si>
    <t>περιοχή παρέμβασης</t>
  </si>
  <si>
    <t>πληρωμές ΔΔ Μέτρου 41</t>
  </si>
  <si>
    <t>πληρωμές ΔΔ Μέτρου 41 ως ποσοστό της ΔΔ υλοποιηθέντος προγράμματος</t>
  </si>
  <si>
    <t>ααααααα</t>
  </si>
  <si>
    <t xml:space="preserve">πληρωμές ΔΔ Μέτρου 41 ως ποσοστό της εγκεκριμένης ΔΔ </t>
  </si>
  <si>
    <t>περατωθέντα έργα</t>
  </si>
  <si>
    <t>έργα υλοποιηθέντος προγράμματος Μ41</t>
  </si>
  <si>
    <t>περατωθέντα έργα Μ41</t>
  </si>
  <si>
    <t>πλήθος έργων</t>
  </si>
  <si>
    <t>μη περατωθέντα έργα Μ42 (μεταφερθέντα στο Παα 2014-2020)</t>
  </si>
  <si>
    <t>ποσοστό</t>
  </si>
  <si>
    <t>ΔΔ περατωθέντων έργων Μ41</t>
  </si>
  <si>
    <t>ΔΔ υλοποιηθέντος Μ41</t>
  </si>
  <si>
    <t>ΔΔ έργων υλοποιηθέντος προγράμματος Μ41</t>
  </si>
  <si>
    <t>ποσοστό ΔΔ περατωθέντων έργων</t>
  </si>
  <si>
    <t>ΔΔ περατωθέντων έργων</t>
  </si>
  <si>
    <t>ΔΔ ΠΕΡΑΤΩΘΕΝΤΩΝ ΙΔΙΩΤΙΚΩΝ ΕΡΓΩΝ ΑΝΑ ΠΡΟΪΌΝ / ΥΠΗΡΕΣΙΑ</t>
  </si>
  <si>
    <t>ΠΡΟΪΟΝΤΑ / ΥΠΗΡΕΣΙΕΣ</t>
  </si>
  <si>
    <t>ΕΡΓΑ</t>
  </si>
  <si>
    <t>ΠΟΣΟ</t>
  </si>
  <si>
    <t>ΠΡΟΪΟΝΤΑ</t>
  </si>
  <si>
    <t>οίνος</t>
  </si>
  <si>
    <t>χυμοί φρούτων</t>
  </si>
  <si>
    <t xml:space="preserve">ελαιόλαδο </t>
  </si>
  <si>
    <t>εσπεριδοειδή</t>
  </si>
  <si>
    <t>μαρμελάδες - γλυκά κουταλιού</t>
  </si>
  <si>
    <t>ζυμαρικά - άρτος</t>
  </si>
  <si>
    <t>ξύδι</t>
  </si>
  <si>
    <t>μπύρα</t>
  </si>
  <si>
    <t>σάπωνες</t>
  </si>
  <si>
    <t>ΣΥΝΟΛΟ</t>
  </si>
  <si>
    <t>ΥΠΗΡΕΣΙΕΣ</t>
  </si>
  <si>
    <t>εμπόριο</t>
  </si>
  <si>
    <t>εστίαση αναψυχή</t>
  </si>
  <si>
    <t>προβολή</t>
  </si>
  <si>
    <t>ΓΕΝΙΚΟ ΣΥΝΟΛΟ</t>
  </si>
  <si>
    <t>ΠΡΟΪΌΝΤΑ / ΥΠΗΡΕΣΙΕΣ</t>
  </si>
  <si>
    <t>ποσοστό ΔΔ  % επί της συννολικής ΔΔ ιδιωτικών έργων</t>
  </si>
  <si>
    <t>ποσοστό διατεθείσας ΔΔ  % επί της συνολικής ΔΔ ιδιωτικών έργων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</si>
</sst>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9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name val="Arial Greek"/>
      <charset val="161"/>
    </font>
    <font>
      <b/>
      <sz val="8"/>
      <name val="Calibri"/>
      <family val="2"/>
      <charset val="161"/>
    </font>
    <font>
      <sz val="9"/>
      <color rgb="FFFF0000"/>
      <name val="Calibri"/>
      <family val="2"/>
      <charset val="161"/>
    </font>
    <font>
      <sz val="9"/>
      <color theme="1"/>
      <name val="Calibri"/>
      <family val="2"/>
      <charset val="161"/>
    </font>
    <font>
      <sz val="8"/>
      <name val="Arial"/>
      <family val="2"/>
      <charset val="161"/>
    </font>
    <font>
      <sz val="8"/>
      <color rgb="FF000000"/>
      <name val="Arial"/>
      <family val="2"/>
      <charset val="161"/>
    </font>
    <font>
      <sz val="10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rgb="FFFF0000"/>
      <name val="Arial"/>
      <family val="2"/>
      <charset val="161"/>
    </font>
    <font>
      <sz val="8"/>
      <name val="Arial Greek"/>
      <family val="2"/>
      <charset val="161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charset val="161"/>
    </font>
    <font>
      <b/>
      <sz val="9"/>
      <color rgb="FF000000"/>
      <name val="Calibri"/>
      <family val="2"/>
      <charset val="161"/>
      <scheme val="minor"/>
    </font>
    <font>
      <b/>
      <sz val="9"/>
      <color theme="1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0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303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/>
    <xf numFmtId="1" fontId="1" fillId="2" borderId="1" xfId="0" applyNumberFormat="1" applyFont="1" applyFill="1" applyBorder="1" applyAlignment="1">
      <alignment horizontal="center"/>
    </xf>
    <xf numFmtId="0" fontId="1" fillId="0" borderId="0" xfId="0" applyFont="1" applyFill="1"/>
    <xf numFmtId="4" fontId="4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10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1" fontId="10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1" fontId="11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vertical="center"/>
    </xf>
    <xf numFmtId="4" fontId="11" fillId="0" borderId="1" xfId="1" applyNumberFormat="1" applyFont="1" applyBorder="1" applyAlignment="1">
      <alignment horizontal="right" vertical="center"/>
    </xf>
    <xf numFmtId="1" fontId="11" fillId="0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vertical="center"/>
    </xf>
    <xf numFmtId="4" fontId="11" fillId="0" borderId="1" xfId="1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" fontId="14" fillId="0" borderId="1" xfId="2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1" fontId="16" fillId="0" borderId="1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19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10" fontId="3" fillId="0" borderId="0" xfId="0" applyNumberFormat="1" applyFont="1" applyAlignment="1">
      <alignment vertical="center"/>
    </xf>
    <xf numFmtId="1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/>
    <xf numFmtId="0" fontId="2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4" fontId="20" fillId="0" borderId="1" xfId="0" applyNumberFormat="1" applyFont="1" applyBorder="1" applyAlignment="1">
      <alignment vertical="center" wrapText="1"/>
    </xf>
    <xf numFmtId="10" fontId="20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1" fontId="4" fillId="0" borderId="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10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0" fontId="2" fillId="0" borderId="0" xfId="0" applyFont="1" applyFill="1" applyBorder="1"/>
    <xf numFmtId="1" fontId="3" fillId="0" borderId="0" xfId="0" applyNumberFormat="1" applyFont="1" applyBorder="1" applyAlignment="1">
      <alignment vertical="center" wrapText="1"/>
    </xf>
    <xf numFmtId="10" fontId="3" fillId="0" borderId="0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" fontId="5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4" fontId="23" fillId="2" borderId="1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4" xfId="0" applyFill="1" applyBorder="1"/>
    <xf numFmtId="10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10" fontId="0" fillId="0" borderId="1" xfId="0" applyNumberFormat="1" applyBorder="1"/>
    <xf numFmtId="0" fontId="24" fillId="0" borderId="1" xfId="0" applyFont="1" applyBorder="1"/>
    <xf numFmtId="10" fontId="24" fillId="0" borderId="1" xfId="0" applyNumberFormat="1" applyFont="1" applyBorder="1"/>
    <xf numFmtId="0" fontId="24" fillId="0" borderId="0" xfId="0" applyFont="1"/>
    <xf numFmtId="0" fontId="2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προκηρύξεις!$B$46:$B$51</c:f>
              <c:strCache>
                <c:ptCount val="6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</c:strCache>
            </c:strRef>
          </c:cat>
          <c:val>
            <c:numRef>
              <c:f>προκηρύξεις!$C$46:$C$51</c:f>
              <c:numCache>
                <c:formatCode>0.00%</c:formatCode>
                <c:ptCount val="6"/>
                <c:pt idx="0">
                  <c:v>0.31064823611441467</c:v>
                </c:pt>
                <c:pt idx="1">
                  <c:v>0.10082473896883777</c:v>
                </c:pt>
                <c:pt idx="2">
                  <c:v>0.19981154197485884</c:v>
                </c:pt>
                <c:pt idx="3">
                  <c:v>0.2188935146977741</c:v>
                </c:pt>
                <c:pt idx="4">
                  <c:v>6.7702672092156302E-2</c:v>
                </c:pt>
                <c:pt idx="5">
                  <c:v>0.10211929591183078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'εντάξεις-απεντάξεις'!$F$65</c:f>
              <c:strCache>
                <c:ptCount val="1"/>
                <c:pt idx="0">
                  <c:v>1η ΠΡΟΚΗΡΥΞΗ</c:v>
                </c:pt>
              </c:strCache>
            </c:strRef>
          </c:tx>
          <c:invertIfNegative val="0"/>
          <c:cat>
            <c:strRef>
              <c:f>'εντάξεις-απεντάξεις'!$E$66:$E$70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 τελικές Νομικές Δεσμεύσεις</c:v>
                </c:pt>
              </c:strCache>
            </c:strRef>
          </c:cat>
          <c:val>
            <c:numRef>
              <c:f>'εντάξεις-απεντάξεις'!$F$66:$F$70</c:f>
              <c:numCache>
                <c:formatCode>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81056"/>
        <c:axId val="118623616"/>
      </c:barChart>
      <c:catAx>
        <c:axId val="11358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8623616"/>
        <c:crosses val="autoZero"/>
        <c:auto val="1"/>
        <c:lblAlgn val="ctr"/>
        <c:lblOffset val="100"/>
        <c:noMultiLvlLbl val="0"/>
      </c:catAx>
      <c:valAx>
        <c:axId val="118623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58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'εντάξεις-απεντάξεις'!$F$72</c:f>
              <c:strCache>
                <c:ptCount val="1"/>
                <c:pt idx="0">
                  <c:v>2η ΠΡΟΚΗΡΥΞΗ</c:v>
                </c:pt>
              </c:strCache>
            </c:strRef>
          </c:tx>
          <c:invertIfNegative val="0"/>
          <c:cat>
            <c:strRef>
              <c:f>'εντάξεις-απεντάξεις'!$E$73:$E$77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 τελικές Νομικές Δεσμεύσεις</c:v>
                </c:pt>
              </c:strCache>
            </c:strRef>
          </c:cat>
          <c:val>
            <c:numRef>
              <c:f>'εντάξεις-απεντάξεις'!$F$73:$F$77</c:f>
              <c:numCache>
                <c:formatCode>General</c:formatCode>
                <c:ptCount val="5"/>
                <c:pt idx="0" formatCode="0">
                  <c:v>41</c:v>
                </c:pt>
                <c:pt idx="1">
                  <c:v>0</c:v>
                </c:pt>
                <c:pt idx="2">
                  <c:v>41</c:v>
                </c:pt>
                <c:pt idx="3">
                  <c:v>9</c:v>
                </c:pt>
                <c:pt idx="4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56384"/>
        <c:axId val="118666368"/>
      </c:barChart>
      <c:catAx>
        <c:axId val="11865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8666368"/>
        <c:crosses val="autoZero"/>
        <c:auto val="1"/>
        <c:lblAlgn val="ctr"/>
        <c:lblOffset val="100"/>
        <c:noMultiLvlLbl val="0"/>
      </c:catAx>
      <c:valAx>
        <c:axId val="1186663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656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'εντάξεις-απεντάξεις'!$F$79</c:f>
              <c:strCache>
                <c:ptCount val="1"/>
                <c:pt idx="0">
                  <c:v>3η ΠΡΟΚΗΡΥΞΗ</c:v>
                </c:pt>
              </c:strCache>
            </c:strRef>
          </c:tx>
          <c:invertIfNegative val="0"/>
          <c:cat>
            <c:strRef>
              <c:f>'εντάξεις-απεντάξεις'!$E$80:$E$84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 τελικές Νομικές Δεσμεύσεις</c:v>
                </c:pt>
              </c:strCache>
            </c:strRef>
          </c:cat>
          <c:val>
            <c:numRef>
              <c:f>'εντάξεις-απεντάξεις'!$F$80:$F$84</c:f>
              <c:numCache>
                <c:formatCode>General</c:formatCode>
                <c:ptCount val="5"/>
                <c:pt idx="0" formatCode="0">
                  <c:v>24</c:v>
                </c:pt>
                <c:pt idx="1">
                  <c:v>1</c:v>
                </c:pt>
                <c:pt idx="2">
                  <c:v>23</c:v>
                </c:pt>
                <c:pt idx="3">
                  <c:v>4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15520"/>
        <c:axId val="118717056"/>
      </c:barChart>
      <c:catAx>
        <c:axId val="11871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8717056"/>
        <c:crosses val="autoZero"/>
        <c:auto val="1"/>
        <c:lblAlgn val="ctr"/>
        <c:lblOffset val="100"/>
        <c:noMultiLvlLbl val="0"/>
      </c:catAx>
      <c:valAx>
        <c:axId val="1187170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71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'εντάξεις-απεντάξεις'!$F$86</c:f>
              <c:strCache>
                <c:ptCount val="1"/>
                <c:pt idx="0">
                  <c:v>4η ΠΡΟΚΗΡΥΞΗ</c:v>
                </c:pt>
              </c:strCache>
            </c:strRef>
          </c:tx>
          <c:invertIfNegative val="0"/>
          <c:cat>
            <c:strRef>
              <c:f>'εντάξεις-απεντάξεις'!$E$87:$E$91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 τελικές Νομικές Δεσμεύσεις</c:v>
                </c:pt>
              </c:strCache>
            </c:strRef>
          </c:cat>
          <c:val>
            <c:numRef>
              <c:f>'εντάξεις-απεντάξεις'!$F$87:$F$91</c:f>
              <c:numCache>
                <c:formatCode>General</c:formatCode>
                <c:ptCount val="5"/>
                <c:pt idx="0" formatCode="0">
                  <c:v>23</c:v>
                </c:pt>
                <c:pt idx="1">
                  <c:v>0</c:v>
                </c:pt>
                <c:pt idx="2">
                  <c:v>23</c:v>
                </c:pt>
                <c:pt idx="3">
                  <c:v>6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29344"/>
        <c:axId val="118743424"/>
      </c:barChart>
      <c:catAx>
        <c:axId val="11872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8743424"/>
        <c:crosses val="autoZero"/>
        <c:auto val="1"/>
        <c:lblAlgn val="ctr"/>
        <c:lblOffset val="100"/>
        <c:noMultiLvlLbl val="0"/>
      </c:catAx>
      <c:valAx>
        <c:axId val="118743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72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'εντάξεις-απεντάξεις'!$F$103</c:f>
              <c:strCache>
                <c:ptCount val="1"/>
                <c:pt idx="0">
                  <c:v>ΣΥΝΟΛΟ ΠΡΟΓΡΑΜΜΑΤΟΣ</c:v>
                </c:pt>
              </c:strCache>
            </c:strRef>
          </c:tx>
          <c:invertIfNegative val="0"/>
          <c:cat>
            <c:strRef>
              <c:f>'εντάξεις-απεντάξεις'!$E$104:$E$108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 τελικές Νομικές Δεσμεύσεις</c:v>
                </c:pt>
              </c:strCache>
            </c:strRef>
          </c:cat>
          <c:val>
            <c:numRef>
              <c:f>'εντάξεις-απεντάξεις'!$F$104:$F$108</c:f>
              <c:numCache>
                <c:formatCode>0</c:formatCode>
                <c:ptCount val="5"/>
                <c:pt idx="0">
                  <c:v>102</c:v>
                </c:pt>
                <c:pt idx="1">
                  <c:v>5</c:v>
                </c:pt>
                <c:pt idx="2">
                  <c:v>97</c:v>
                </c:pt>
                <c:pt idx="3">
                  <c:v>23</c:v>
                </c:pt>
                <c:pt idx="4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22496"/>
        <c:axId val="120924032"/>
      </c:barChart>
      <c:catAx>
        <c:axId val="12092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0924032"/>
        <c:crosses val="autoZero"/>
        <c:auto val="1"/>
        <c:lblAlgn val="ctr"/>
        <c:lblOffset val="100"/>
        <c:noMultiLvlLbl val="0"/>
      </c:catAx>
      <c:valAx>
        <c:axId val="1209240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0922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υλοποίηση!$E$290</c:f>
              <c:strCache>
                <c:ptCount val="1"/>
                <c:pt idx="0">
                  <c:v>ΔΔ υλοποιηθέντος προγράμματος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υλοποίηση!$D$291:$D$293</c:f>
              <c:strCache>
                <c:ptCount val="3"/>
                <c:pt idx="0">
                  <c:v>Μ41</c:v>
                </c:pt>
                <c:pt idx="1">
                  <c:v>Μ421</c:v>
                </c:pt>
                <c:pt idx="2">
                  <c:v>Μ431</c:v>
                </c:pt>
              </c:strCache>
            </c:strRef>
          </c:cat>
          <c:val>
            <c:numRef>
              <c:f>υλοποίηση!$E$291:$E$293</c:f>
              <c:numCache>
                <c:formatCode>#,##0.00</c:formatCode>
                <c:ptCount val="3"/>
                <c:pt idx="0">
                  <c:v>6506054.2850000001</c:v>
                </c:pt>
                <c:pt idx="1">
                  <c:v>107607.55</c:v>
                </c:pt>
                <c:pt idx="2">
                  <c:v>1167077.3900000001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υλοποίηση!$H$290</c:f>
              <c:strCache>
                <c:ptCount val="1"/>
                <c:pt idx="0">
                  <c:v>ΔΔ υλοποιηθέντος προγράμματος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υλοποίηση!$G$291:$G$293</c:f>
              <c:strCache>
                <c:ptCount val="3"/>
                <c:pt idx="0">
                  <c:v>Μ41</c:v>
                </c:pt>
                <c:pt idx="1">
                  <c:v>Μ421</c:v>
                </c:pt>
                <c:pt idx="2">
                  <c:v>Μ431</c:v>
                </c:pt>
              </c:strCache>
            </c:strRef>
          </c:cat>
          <c:val>
            <c:numRef>
              <c:f>υλοποίηση!$H$291:$H$293</c:f>
              <c:numCache>
                <c:formatCode>0.00%</c:formatCode>
                <c:ptCount val="3"/>
                <c:pt idx="0">
                  <c:v>0.83617431360696037</c:v>
                </c:pt>
                <c:pt idx="1">
                  <c:v>1.3829990547054999E-2</c:v>
                </c:pt>
                <c:pt idx="2">
                  <c:v>0.14999569520337208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υλοποίηση!$H$295</c:f>
              <c:strCache>
                <c:ptCount val="1"/>
                <c:pt idx="0">
                  <c:v>Εγκεκριμένη ΔΔ</c:v>
                </c:pt>
              </c:strCache>
            </c:strRef>
          </c:tx>
          <c:invertIfNegative val="0"/>
          <c:cat>
            <c:strRef>
              <c:f>υλοποίηση!$G$296:$G$298</c:f>
              <c:strCache>
                <c:ptCount val="3"/>
                <c:pt idx="0">
                  <c:v>Μ41</c:v>
                </c:pt>
                <c:pt idx="1">
                  <c:v>Μ421</c:v>
                </c:pt>
                <c:pt idx="2">
                  <c:v>Μ431</c:v>
                </c:pt>
              </c:strCache>
            </c:strRef>
          </c:cat>
          <c:val>
            <c:numRef>
              <c:f>υλοποίηση!$H$296:$H$298</c:f>
              <c:numCache>
                <c:formatCode>#,##0.00</c:formatCode>
                <c:ptCount val="3"/>
                <c:pt idx="0">
                  <c:v>7305547.46</c:v>
                </c:pt>
                <c:pt idx="1">
                  <c:v>164000</c:v>
                </c:pt>
                <c:pt idx="2">
                  <c:v>1339372.54</c:v>
                </c:pt>
              </c:numCache>
            </c:numRef>
          </c:val>
        </c:ser>
        <c:ser>
          <c:idx val="1"/>
          <c:order val="1"/>
          <c:tx>
            <c:strRef>
              <c:f>υλοποίηση!$I$295</c:f>
              <c:strCache>
                <c:ptCount val="1"/>
                <c:pt idx="0">
                  <c:v>ΔΔ υλοποιηθέντος προγράμματος</c:v>
                </c:pt>
              </c:strCache>
            </c:strRef>
          </c:tx>
          <c:invertIfNegative val="0"/>
          <c:cat>
            <c:strRef>
              <c:f>υλοποίηση!$G$296:$G$298</c:f>
              <c:strCache>
                <c:ptCount val="3"/>
                <c:pt idx="0">
                  <c:v>Μ41</c:v>
                </c:pt>
                <c:pt idx="1">
                  <c:v>Μ421</c:v>
                </c:pt>
                <c:pt idx="2">
                  <c:v>Μ431</c:v>
                </c:pt>
              </c:strCache>
            </c:strRef>
          </c:cat>
          <c:val>
            <c:numRef>
              <c:f>υλοποίηση!$I$296:$I$298</c:f>
              <c:numCache>
                <c:formatCode>#,##0.00</c:formatCode>
                <c:ptCount val="3"/>
                <c:pt idx="0">
                  <c:v>6506054.2850000001</c:v>
                </c:pt>
                <c:pt idx="1">
                  <c:v>107607.55</c:v>
                </c:pt>
                <c:pt idx="2">
                  <c:v>1167077.3900000001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08896"/>
        <c:axId val="121010432"/>
      </c:barChart>
      <c:catAx>
        <c:axId val="12100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1010432"/>
        <c:crosses val="autoZero"/>
        <c:auto val="1"/>
        <c:lblAlgn val="ctr"/>
        <c:lblOffset val="100"/>
        <c:noMultiLvlLbl val="0"/>
      </c:catAx>
      <c:valAx>
        <c:axId val="12101043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21008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υλοποίηση!$H$301</c:f>
              <c:strCache>
                <c:ptCount val="1"/>
                <c:pt idx="0">
                  <c:v>ποσοστό υλοποίησης εγκεκριμένου προγράμματος</c:v>
                </c:pt>
              </c:strCache>
            </c:strRef>
          </c:tx>
          <c:invertIfNegative val="0"/>
          <c:cat>
            <c:strRef>
              <c:f>υλοποίηση!$G$302:$G$304</c:f>
              <c:strCache>
                <c:ptCount val="3"/>
                <c:pt idx="0">
                  <c:v>Μ41</c:v>
                </c:pt>
                <c:pt idx="1">
                  <c:v>Μ421</c:v>
                </c:pt>
                <c:pt idx="2">
                  <c:v>Μ431</c:v>
                </c:pt>
              </c:strCache>
            </c:strRef>
          </c:cat>
          <c:val>
            <c:numRef>
              <c:f>υλοποίηση!$H$302:$H$304</c:f>
              <c:numCache>
                <c:formatCode>0.00%</c:formatCode>
                <c:ptCount val="3"/>
                <c:pt idx="0">
                  <c:v>0.8905635505925521</c:v>
                </c:pt>
                <c:pt idx="1">
                  <c:v>0.65614359756097562</c:v>
                </c:pt>
                <c:pt idx="2">
                  <c:v>0.87136129429680564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34624"/>
        <c:axId val="121036160"/>
      </c:barChart>
      <c:catAx>
        <c:axId val="121034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1036160"/>
        <c:crosses val="autoZero"/>
        <c:auto val="1"/>
        <c:lblAlgn val="ctr"/>
        <c:lblOffset val="100"/>
        <c:noMultiLvlLbl val="0"/>
      </c:catAx>
      <c:valAx>
        <c:axId val="1210361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1034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υλοποίηση!$E$310</c:f>
              <c:strCache>
                <c:ptCount val="1"/>
                <c:pt idx="0">
                  <c:v>Εγκεκριμένη ΔΔ</c:v>
                </c:pt>
              </c:strCache>
            </c:strRef>
          </c:tx>
          <c:invertIfNegative val="0"/>
          <c:cat>
            <c:strRef>
              <c:f>υλοποίηση!$D$311:$D$316</c:f>
              <c:strCache>
                <c:ptCount val="6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</c:strCache>
            </c:strRef>
          </c:cat>
          <c:val>
            <c:numRef>
              <c:f>υλοποίηση!$E$311:$E$316</c:f>
              <c:numCache>
                <c:formatCode>#,##0.00</c:formatCode>
                <c:ptCount val="6"/>
                <c:pt idx="0">
                  <c:v>3092085.5</c:v>
                </c:pt>
                <c:pt idx="1">
                  <c:v>71000</c:v>
                </c:pt>
                <c:pt idx="2">
                  <c:v>1444700</c:v>
                </c:pt>
                <c:pt idx="3">
                  <c:v>653602</c:v>
                </c:pt>
                <c:pt idx="4">
                  <c:v>1113090.24</c:v>
                </c:pt>
                <c:pt idx="5">
                  <c:v>931069.72</c:v>
                </c:pt>
              </c:numCache>
            </c:numRef>
          </c:val>
        </c:ser>
        <c:ser>
          <c:idx val="1"/>
          <c:order val="1"/>
          <c:tx>
            <c:strRef>
              <c:f>υλοποίηση!$F$310</c:f>
              <c:strCache>
                <c:ptCount val="1"/>
                <c:pt idx="0">
                  <c:v>ΔΔ υλοποιηθέντος προγράμματος</c:v>
                </c:pt>
              </c:strCache>
            </c:strRef>
          </c:tx>
          <c:invertIfNegative val="0"/>
          <c:cat>
            <c:strRef>
              <c:f>υλοποίηση!$D$311:$D$316</c:f>
              <c:strCache>
                <c:ptCount val="6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</c:strCache>
            </c:strRef>
          </c:cat>
          <c:val>
            <c:numRef>
              <c:f>υλοποίηση!$F$311:$F$316</c:f>
              <c:numCache>
                <c:formatCode>#,##0.00</c:formatCode>
                <c:ptCount val="6"/>
                <c:pt idx="0">
                  <c:v>2724060.45</c:v>
                </c:pt>
                <c:pt idx="1">
                  <c:v>71000</c:v>
                </c:pt>
                <c:pt idx="2">
                  <c:v>1253743</c:v>
                </c:pt>
                <c:pt idx="3">
                  <c:v>581157</c:v>
                </c:pt>
                <c:pt idx="4">
                  <c:v>1013986.22</c:v>
                </c:pt>
                <c:pt idx="5">
                  <c:v>862107.61499999999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31712"/>
        <c:axId val="117733248"/>
      </c:barChart>
      <c:catAx>
        <c:axId val="11773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733248"/>
        <c:crosses val="autoZero"/>
        <c:auto val="1"/>
        <c:lblAlgn val="ctr"/>
        <c:lblOffset val="100"/>
        <c:noMultiLvlLbl val="0"/>
      </c:catAx>
      <c:valAx>
        <c:axId val="1177332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7731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προκηρύξεις!$C$52:$C$57</c:f>
              <c:strCache>
                <c:ptCount val="6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</c:strCache>
            </c:strRef>
          </c:cat>
          <c:val>
            <c:numRef>
              <c:f>προκηρύξεις!$D$52:$D$57</c:f>
              <c:numCache>
                <c:formatCode>0.00%</c:formatCode>
                <c:ptCount val="6"/>
                <c:pt idx="0">
                  <c:v>0.24657534246575341</c:v>
                </c:pt>
                <c:pt idx="1">
                  <c:v>2.0547945205479451E-2</c:v>
                </c:pt>
                <c:pt idx="2">
                  <c:v>0.16438356164383561</c:v>
                </c:pt>
                <c:pt idx="3">
                  <c:v>0.28767123287671231</c:v>
                </c:pt>
                <c:pt idx="4">
                  <c:v>0.12328767123287671</c:v>
                </c:pt>
                <c:pt idx="5">
                  <c:v>0.15753424657534246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υλοποίηση!$E$318</c:f>
              <c:strCache>
                <c:ptCount val="1"/>
                <c:pt idx="0">
                  <c:v>ποσοστό υλοποίησης εγκεκριμένου προγράμματος</c:v>
                </c:pt>
              </c:strCache>
            </c:strRef>
          </c:tx>
          <c:invertIfNegative val="0"/>
          <c:cat>
            <c:strRef>
              <c:f>υλοποίηση!$D$319:$D$324</c:f>
              <c:strCache>
                <c:ptCount val="6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</c:strCache>
            </c:strRef>
          </c:cat>
          <c:val>
            <c:numRef>
              <c:f>υλοποίηση!$E$319:$E$324</c:f>
              <c:numCache>
                <c:formatCode>0.00%</c:formatCode>
                <c:ptCount val="6"/>
                <c:pt idx="0">
                  <c:v>0.88097837204048857</c:v>
                </c:pt>
                <c:pt idx="1">
                  <c:v>1</c:v>
                </c:pt>
                <c:pt idx="2">
                  <c:v>0.86782238527029831</c:v>
                </c:pt>
                <c:pt idx="3">
                  <c:v>0.88916037588624275</c:v>
                </c:pt>
                <c:pt idx="4">
                  <c:v>0.91096497261533793</c:v>
                </c:pt>
                <c:pt idx="5">
                  <c:v>0.92593239419277862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49248"/>
        <c:axId val="117750784"/>
      </c:barChart>
      <c:catAx>
        <c:axId val="11774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750784"/>
        <c:crosses val="autoZero"/>
        <c:auto val="1"/>
        <c:lblAlgn val="ctr"/>
        <c:lblOffset val="100"/>
        <c:noMultiLvlLbl val="0"/>
      </c:catAx>
      <c:valAx>
        <c:axId val="1177507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77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υλοποίηση!$E$330</c:f>
              <c:strCache>
                <c:ptCount val="1"/>
                <c:pt idx="0">
                  <c:v>Εγκεκριμένη ΔΔ</c:v>
                </c:pt>
              </c:strCache>
            </c:strRef>
          </c:tx>
          <c:invertIfNegative val="0"/>
          <c:cat>
            <c:strRef>
              <c:f>υλοποίηση!$D$331:$D$333</c:f>
              <c:strCache>
                <c:ptCount val="3"/>
                <c:pt idx="0">
                  <c:v>Μ41</c:v>
                </c:pt>
                <c:pt idx="1">
                  <c:v>Μ421</c:v>
                </c:pt>
                <c:pt idx="2">
                  <c:v>Μ431</c:v>
                </c:pt>
              </c:strCache>
            </c:strRef>
          </c:cat>
          <c:val>
            <c:numRef>
              <c:f>υλοποίηση!$E$331:$E$333</c:f>
              <c:numCache>
                <c:formatCode>#,##0.00</c:formatCode>
                <c:ptCount val="3"/>
                <c:pt idx="0">
                  <c:v>7305547.46</c:v>
                </c:pt>
                <c:pt idx="1">
                  <c:v>164000</c:v>
                </c:pt>
                <c:pt idx="2">
                  <c:v>1339372.54</c:v>
                </c:pt>
              </c:numCache>
            </c:numRef>
          </c:val>
        </c:ser>
        <c:ser>
          <c:idx val="1"/>
          <c:order val="1"/>
          <c:tx>
            <c:strRef>
              <c:f>υλοποίηση!$F$330</c:f>
              <c:strCache>
                <c:ptCount val="1"/>
                <c:pt idx="0">
                  <c:v>Πληρωμές ΔΔ υλοποιηθέντος προγράμματος</c:v>
                </c:pt>
              </c:strCache>
            </c:strRef>
          </c:tx>
          <c:invertIfNegative val="0"/>
          <c:cat>
            <c:strRef>
              <c:f>υλοποίηση!$D$331:$D$333</c:f>
              <c:strCache>
                <c:ptCount val="3"/>
                <c:pt idx="0">
                  <c:v>Μ41</c:v>
                </c:pt>
                <c:pt idx="1">
                  <c:v>Μ421</c:v>
                </c:pt>
                <c:pt idx="2">
                  <c:v>Μ431</c:v>
                </c:pt>
              </c:strCache>
            </c:strRef>
          </c:cat>
          <c:val>
            <c:numRef>
              <c:f>υλοποίηση!$F$331:$F$333</c:f>
              <c:numCache>
                <c:formatCode>#,##0.00</c:formatCode>
                <c:ptCount val="3"/>
                <c:pt idx="0">
                  <c:v>5050542.4880000008</c:v>
                </c:pt>
                <c:pt idx="1">
                  <c:v>107607.55</c:v>
                </c:pt>
                <c:pt idx="2">
                  <c:v>1167077.3900000001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71264"/>
        <c:axId val="120972800"/>
      </c:barChart>
      <c:catAx>
        <c:axId val="120971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0972800"/>
        <c:crosses val="autoZero"/>
        <c:auto val="1"/>
        <c:lblAlgn val="ctr"/>
        <c:lblOffset val="100"/>
        <c:noMultiLvlLbl val="0"/>
      </c:catAx>
      <c:valAx>
        <c:axId val="12097280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20971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υλοποίηση!$E$336</c:f>
              <c:strCache>
                <c:ptCount val="1"/>
                <c:pt idx="0">
                  <c:v>Πληρωμές ΔΔ ως ποσοστό της ΔΔ του εγκεκριμένου προγράμματος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υλοποίηση!$D$337:$D$339</c:f>
              <c:strCache>
                <c:ptCount val="3"/>
                <c:pt idx="0">
                  <c:v>Μ41</c:v>
                </c:pt>
                <c:pt idx="1">
                  <c:v>Μ421</c:v>
                </c:pt>
                <c:pt idx="2">
                  <c:v>Μ431</c:v>
                </c:pt>
              </c:strCache>
            </c:strRef>
          </c:cat>
          <c:val>
            <c:numRef>
              <c:f>υλοποίηση!$E$337:$E$339</c:f>
              <c:numCache>
                <c:formatCode>0.00%</c:formatCode>
                <c:ptCount val="3"/>
                <c:pt idx="0">
                  <c:v>0.69132977585228106</c:v>
                </c:pt>
                <c:pt idx="1">
                  <c:v>0.65614359756097562</c:v>
                </c:pt>
                <c:pt idx="2">
                  <c:v>0.87136129429680564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68416"/>
        <c:axId val="121469952"/>
      </c:barChart>
      <c:catAx>
        <c:axId val="121468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1469952"/>
        <c:crosses val="autoZero"/>
        <c:auto val="1"/>
        <c:lblAlgn val="ctr"/>
        <c:lblOffset val="100"/>
        <c:noMultiLvlLbl val="0"/>
      </c:catAx>
      <c:valAx>
        <c:axId val="1214699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1468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υλοποίηση!$E$363</c:f>
              <c:strCache>
                <c:ptCount val="1"/>
                <c:pt idx="0">
                  <c:v>ΔΔ υλοποιηθέντος προγράμματος</c:v>
                </c:pt>
              </c:strCache>
            </c:strRef>
          </c:tx>
          <c:invertIfNegative val="0"/>
          <c:cat>
            <c:strRef>
              <c:f>υλοποίηση!$D$364:$D$370</c:f>
              <c:strCache>
                <c:ptCount val="7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  <c:pt idx="6">
                  <c:v>Μ41</c:v>
                </c:pt>
              </c:strCache>
            </c:strRef>
          </c:cat>
          <c:val>
            <c:numRef>
              <c:f>υλοποίηση!$E$364:$E$370</c:f>
              <c:numCache>
                <c:formatCode>#,##0.00</c:formatCode>
                <c:ptCount val="7"/>
                <c:pt idx="0">
                  <c:v>2724060.45</c:v>
                </c:pt>
                <c:pt idx="1">
                  <c:v>71000</c:v>
                </c:pt>
                <c:pt idx="2">
                  <c:v>1253743</c:v>
                </c:pt>
                <c:pt idx="3">
                  <c:v>581157</c:v>
                </c:pt>
                <c:pt idx="4">
                  <c:v>1013986.22</c:v>
                </c:pt>
                <c:pt idx="5">
                  <c:v>862107.61499999999</c:v>
                </c:pt>
                <c:pt idx="6">
                  <c:v>6506054.2850000001</c:v>
                </c:pt>
              </c:numCache>
            </c:numRef>
          </c:val>
        </c:ser>
        <c:ser>
          <c:idx val="1"/>
          <c:order val="1"/>
          <c:tx>
            <c:strRef>
              <c:f>υλοποίηση!$F$363</c:f>
              <c:strCache>
                <c:ptCount val="1"/>
                <c:pt idx="0">
                  <c:v>πληρωμές ΔΔ Μέτρου 41</c:v>
                </c:pt>
              </c:strCache>
            </c:strRef>
          </c:tx>
          <c:invertIfNegative val="0"/>
          <c:cat>
            <c:strRef>
              <c:f>υλοποίηση!$D$364:$D$370</c:f>
              <c:strCache>
                <c:ptCount val="7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  <c:pt idx="6">
                  <c:v>Μ41</c:v>
                </c:pt>
              </c:strCache>
            </c:strRef>
          </c:cat>
          <c:val>
            <c:numRef>
              <c:f>υλοποίηση!$F$364:$F$370</c:f>
              <c:numCache>
                <c:formatCode>#,##0.00</c:formatCode>
                <c:ptCount val="7"/>
                <c:pt idx="0">
                  <c:v>2118305.4500000002</c:v>
                </c:pt>
                <c:pt idx="1">
                  <c:v>71000</c:v>
                </c:pt>
                <c:pt idx="2">
                  <c:v>918443.13</c:v>
                </c:pt>
                <c:pt idx="3">
                  <c:v>404049.5</c:v>
                </c:pt>
                <c:pt idx="4">
                  <c:v>1010204.5249999999</c:v>
                </c:pt>
                <c:pt idx="5">
                  <c:v>528539.88</c:v>
                </c:pt>
                <c:pt idx="6">
                  <c:v>5050542.4850000003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00896"/>
        <c:axId val="123602432"/>
      </c:barChart>
      <c:catAx>
        <c:axId val="12360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602432"/>
        <c:crosses val="autoZero"/>
        <c:auto val="1"/>
        <c:lblAlgn val="ctr"/>
        <c:lblOffset val="100"/>
        <c:noMultiLvlLbl val="0"/>
      </c:catAx>
      <c:valAx>
        <c:axId val="12360243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2360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υλοποίηση!$E$354</c:f>
              <c:strCache>
                <c:ptCount val="1"/>
                <c:pt idx="0">
                  <c:v>Εγκεκριμένη ΔΔ</c:v>
                </c:pt>
              </c:strCache>
            </c:strRef>
          </c:tx>
          <c:invertIfNegative val="0"/>
          <c:cat>
            <c:strRef>
              <c:f>υλοποίηση!$D$355:$D$361</c:f>
              <c:strCache>
                <c:ptCount val="7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  <c:pt idx="6">
                  <c:v>Μ41</c:v>
                </c:pt>
              </c:strCache>
            </c:strRef>
          </c:cat>
          <c:val>
            <c:numRef>
              <c:f>υλοποίηση!$E$355:$E$361</c:f>
              <c:numCache>
                <c:formatCode>#,##0.00</c:formatCode>
                <c:ptCount val="7"/>
                <c:pt idx="0">
                  <c:v>3092085.5</c:v>
                </c:pt>
                <c:pt idx="1">
                  <c:v>71000</c:v>
                </c:pt>
                <c:pt idx="2">
                  <c:v>1444700</c:v>
                </c:pt>
                <c:pt idx="3">
                  <c:v>653602</c:v>
                </c:pt>
                <c:pt idx="4">
                  <c:v>1113090.24</c:v>
                </c:pt>
                <c:pt idx="5">
                  <c:v>931069.72</c:v>
                </c:pt>
                <c:pt idx="6">
                  <c:v>7305547.46</c:v>
                </c:pt>
              </c:numCache>
            </c:numRef>
          </c:val>
        </c:ser>
        <c:ser>
          <c:idx val="1"/>
          <c:order val="1"/>
          <c:tx>
            <c:strRef>
              <c:f>υλοποίηση!$F$354</c:f>
              <c:strCache>
                <c:ptCount val="1"/>
                <c:pt idx="0">
                  <c:v>πληρωμές ΔΔ Μέτρου 41</c:v>
                </c:pt>
              </c:strCache>
            </c:strRef>
          </c:tx>
          <c:invertIfNegative val="0"/>
          <c:cat>
            <c:strRef>
              <c:f>υλοποίηση!$D$355:$D$361</c:f>
              <c:strCache>
                <c:ptCount val="7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  <c:pt idx="6">
                  <c:v>Μ41</c:v>
                </c:pt>
              </c:strCache>
            </c:strRef>
          </c:cat>
          <c:val>
            <c:numRef>
              <c:f>υλοποίηση!$F$355:$F$361</c:f>
              <c:numCache>
                <c:formatCode>#,##0.00</c:formatCode>
                <c:ptCount val="7"/>
                <c:pt idx="0">
                  <c:v>2118305.4500000002</c:v>
                </c:pt>
                <c:pt idx="1">
                  <c:v>71000</c:v>
                </c:pt>
                <c:pt idx="2">
                  <c:v>918443.13</c:v>
                </c:pt>
                <c:pt idx="3">
                  <c:v>404049.5</c:v>
                </c:pt>
                <c:pt idx="4">
                  <c:v>1010204.5249999999</c:v>
                </c:pt>
                <c:pt idx="5">
                  <c:v>528539.88</c:v>
                </c:pt>
                <c:pt idx="6">
                  <c:v>5050542.4850000003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31488"/>
        <c:axId val="123633024"/>
      </c:barChart>
      <c:catAx>
        <c:axId val="12363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633024"/>
        <c:crosses val="autoZero"/>
        <c:auto val="1"/>
        <c:lblAlgn val="ctr"/>
        <c:lblOffset val="100"/>
        <c:noMultiLvlLbl val="0"/>
      </c:catAx>
      <c:valAx>
        <c:axId val="12363302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2363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υλοποίηση!$F$372</c:f>
              <c:strCache>
                <c:ptCount val="1"/>
                <c:pt idx="0">
                  <c:v>πληρωμές ΔΔ Μέτρου 41 ως ποσοστό της ΔΔ υλοποιηθέντος προγράμματος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υλοποίηση!$E$373:$E$379</c:f>
              <c:strCache>
                <c:ptCount val="7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  <c:pt idx="6">
                  <c:v>Μ41</c:v>
                </c:pt>
              </c:strCache>
            </c:strRef>
          </c:cat>
          <c:val>
            <c:numRef>
              <c:f>υλοποίηση!$F$373:$F$379</c:f>
              <c:numCache>
                <c:formatCode>0.00%</c:formatCode>
                <c:ptCount val="7"/>
                <c:pt idx="0">
                  <c:v>0.77762791570943302</c:v>
                </c:pt>
                <c:pt idx="1">
                  <c:v>1</c:v>
                </c:pt>
                <c:pt idx="2">
                  <c:v>0.73256092357046065</c:v>
                </c:pt>
                <c:pt idx="3">
                  <c:v>0.69525016475754398</c:v>
                </c:pt>
                <c:pt idx="4">
                  <c:v>0.99627046706808298</c:v>
                </c:pt>
                <c:pt idx="5">
                  <c:v>0.6130787743940761</c:v>
                </c:pt>
                <c:pt idx="6">
                  <c:v>0.7762834836229775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61696"/>
        <c:axId val="124720256"/>
      </c:barChart>
      <c:catAx>
        <c:axId val="12366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4720256"/>
        <c:crosses val="autoZero"/>
        <c:auto val="1"/>
        <c:lblAlgn val="ctr"/>
        <c:lblOffset val="100"/>
        <c:noMultiLvlLbl val="0"/>
      </c:catAx>
      <c:valAx>
        <c:axId val="1247202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366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υλοποίηση!$F$393</c:f>
              <c:strCache>
                <c:ptCount val="1"/>
                <c:pt idx="0">
                  <c:v>πληρωμές ΔΔ Μέτρου 41 ως ποσοστό της εγκεκριμένης ΔΔ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υλοποίηση!$E$394:$E$400</c:f>
              <c:strCache>
                <c:ptCount val="7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  <c:pt idx="6">
                  <c:v>Μ41</c:v>
                </c:pt>
              </c:strCache>
            </c:strRef>
          </c:cat>
          <c:val>
            <c:numRef>
              <c:f>υλοποίηση!$F$394:$F$400</c:f>
              <c:numCache>
                <c:formatCode>0.00%</c:formatCode>
                <c:ptCount val="7"/>
                <c:pt idx="0">
                  <c:v>0.6850733752349345</c:v>
                </c:pt>
                <c:pt idx="1">
                  <c:v>1</c:v>
                </c:pt>
                <c:pt idx="2">
                  <c:v>0.6357327680487298</c:v>
                </c:pt>
                <c:pt idx="3">
                  <c:v>0.61818889783079001</c:v>
                </c:pt>
                <c:pt idx="4">
                  <c:v>0.9075674987501462</c:v>
                </c:pt>
                <c:pt idx="5">
                  <c:v>0.56766949740348127</c:v>
                </c:pt>
                <c:pt idx="6">
                  <c:v>0.6913297754416341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53408"/>
        <c:axId val="124754944"/>
      </c:barChart>
      <c:catAx>
        <c:axId val="12475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754944"/>
        <c:crosses val="autoZero"/>
        <c:auto val="1"/>
        <c:lblAlgn val="ctr"/>
        <c:lblOffset val="100"/>
        <c:noMultiLvlLbl val="0"/>
      </c:catAx>
      <c:valAx>
        <c:axId val="1247549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4753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πιστώσεις!$B$1</c:f>
              <c:strCache>
                <c:ptCount val="1"/>
                <c:pt idx="0">
                  <c:v>ΕΓΚΡΙΘΕΙΣΕΣ ΠΙΣΤΩΣΕΙΣ  ΔΔ (ευρώ)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πιστώσεις!$A$2:$A$5</c:f>
              <c:strCache>
                <c:ptCount val="4"/>
                <c:pt idx="0">
                  <c:v>αρχική έγκριση</c:v>
                </c:pt>
                <c:pt idx="1">
                  <c:v>1η ανακατανομή </c:v>
                </c:pt>
                <c:pt idx="2">
                  <c:v>2η ανακατανομή </c:v>
                </c:pt>
                <c:pt idx="3">
                  <c:v>3η ανακατανομή </c:v>
                </c:pt>
              </c:strCache>
            </c:strRef>
          </c:cat>
          <c:val>
            <c:numRef>
              <c:f>πιστώσεις!$B$2:$B$5</c:f>
              <c:numCache>
                <c:formatCode>#,##0</c:formatCode>
                <c:ptCount val="4"/>
                <c:pt idx="0">
                  <c:v>6750000</c:v>
                </c:pt>
                <c:pt idx="1">
                  <c:v>358920</c:v>
                </c:pt>
                <c:pt idx="2">
                  <c:v>1000000</c:v>
                </c:pt>
                <c:pt idx="3">
                  <c:v>700000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πιστώσεις!$B$23</c:f>
              <c:strCache>
                <c:ptCount val="1"/>
                <c:pt idx="0">
                  <c:v> ΔΔ ΤΕΛΙΚΟΥ ΕΓΚΕΚΡΙΜΕΝΟΥ ΠΡΟΓΡΑΜΜΑΤΟΣ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πιστώσεις!$A$24:$A$26</c:f>
              <c:strCache>
                <c:ptCount val="3"/>
                <c:pt idx="0">
                  <c:v>Μ41</c:v>
                </c:pt>
                <c:pt idx="1">
                  <c:v>Μ421</c:v>
                </c:pt>
                <c:pt idx="2">
                  <c:v>Μ431</c:v>
                </c:pt>
              </c:strCache>
            </c:strRef>
          </c:cat>
          <c:val>
            <c:numRef>
              <c:f>πιστώσεις!$B$24:$B$26</c:f>
              <c:numCache>
                <c:formatCode>#,##0.00</c:formatCode>
                <c:ptCount val="3"/>
                <c:pt idx="0">
                  <c:v>7305547.46</c:v>
                </c:pt>
                <c:pt idx="1">
                  <c:v>164000</c:v>
                </c:pt>
                <c:pt idx="2">
                  <c:v>1339372.54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πιστώσεις!$B$29</c:f>
              <c:strCache>
                <c:ptCount val="1"/>
                <c:pt idx="0">
                  <c:v> ΔΔ ΤΕΛΙΚΟΥ ΕΓΚΕΚΡΙΜΕΝΟΥ ΠΡΟΓΡΑΜΜΑΤΟΣ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πιστώσεις!$A$30:$A$32</c:f>
              <c:strCache>
                <c:ptCount val="3"/>
                <c:pt idx="0">
                  <c:v>Μ41</c:v>
                </c:pt>
                <c:pt idx="1">
                  <c:v>Μ421</c:v>
                </c:pt>
                <c:pt idx="2">
                  <c:v>Μ431</c:v>
                </c:pt>
              </c:strCache>
            </c:strRef>
          </c:cat>
          <c:val>
            <c:numRef>
              <c:f>πιστώσεις!$B$30:$B$32</c:f>
              <c:numCache>
                <c:formatCode>0.00%</c:formatCode>
                <c:ptCount val="3"/>
                <c:pt idx="0">
                  <c:v>0.82933520340745515</c:v>
                </c:pt>
                <c:pt idx="1">
                  <c:v>1.8617492269199856E-2</c:v>
                </c:pt>
                <c:pt idx="2">
                  <c:v>0.15204730432334498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προκηρύξεις!$E$58:$E$63</c:f>
              <c:strCache>
                <c:ptCount val="6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</c:strCache>
            </c:strRef>
          </c:cat>
          <c:val>
            <c:numRef>
              <c:f>προκηρύξεις!$F$58:$F$63</c:f>
              <c:numCache>
                <c:formatCode>0.00%</c:formatCode>
                <c:ptCount val="6"/>
                <c:pt idx="0">
                  <c:v>0.35739344797541045</c:v>
                </c:pt>
                <c:pt idx="1">
                  <c:v>1.1782281959670113E-2</c:v>
                </c:pt>
                <c:pt idx="2">
                  <c:v>0.1501263222821192</c:v>
                </c:pt>
                <c:pt idx="3">
                  <c:v>0.30318447908837165</c:v>
                </c:pt>
                <c:pt idx="4">
                  <c:v>9.3147323555280312E-2</c:v>
                </c:pt>
                <c:pt idx="5">
                  <c:v>8.4366145225770683E-2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πιστώσεις!$B$44</c:f>
              <c:strCache>
                <c:ptCount val="1"/>
                <c:pt idx="0">
                  <c:v>Εγκεκριμένη ΔΔ Μ41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πιστώσεις!$A$45:$A$50</c:f>
              <c:strCache>
                <c:ptCount val="6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</c:strCache>
            </c:strRef>
          </c:cat>
          <c:val>
            <c:numRef>
              <c:f>πιστώσεις!$B$45:$B$50</c:f>
              <c:numCache>
                <c:formatCode>0.00%</c:formatCode>
                <c:ptCount val="6"/>
                <c:pt idx="0">
                  <c:v>0.4232517161691261</c:v>
                </c:pt>
                <c:pt idx="1">
                  <c:v>9.7186419482928107E-3</c:v>
                </c:pt>
                <c:pt idx="2">
                  <c:v>0.19775383130561444</c:v>
                </c:pt>
                <c:pt idx="3">
                  <c:v>8.9466532601240531E-2</c:v>
                </c:pt>
                <c:pt idx="4">
                  <c:v>0.15236233096759597</c:v>
                </c:pt>
                <c:pt idx="5">
                  <c:v>0.12744694700813017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περατωθέντα!$B$1</c:f>
              <c:strCache>
                <c:ptCount val="1"/>
                <c:pt idx="0">
                  <c:v>πλήθος έργων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περατωθέντα!$A$2:$A$3</c:f>
              <c:strCache>
                <c:ptCount val="2"/>
                <c:pt idx="0">
                  <c:v>περατωθέντα έργα Μ41</c:v>
                </c:pt>
                <c:pt idx="1">
                  <c:v>μη περατωθέντα έργα Μ42 (μεταφερθέντα στο Παα 2014-2020)</c:v>
                </c:pt>
              </c:strCache>
            </c:strRef>
          </c:cat>
          <c:val>
            <c:numRef>
              <c:f>περατωθέντα!$B$2:$B$3</c:f>
              <c:numCache>
                <c:formatCode>General</c:formatCode>
                <c:ptCount val="2"/>
                <c:pt idx="0">
                  <c:v>52</c:v>
                </c:pt>
                <c:pt idx="1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περατωθέντα!$B$6</c:f>
              <c:strCache>
                <c:ptCount val="1"/>
                <c:pt idx="0">
                  <c:v>ΔΔ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περατωθέντα!$A$7:$A$8</c:f>
              <c:strCache>
                <c:ptCount val="2"/>
                <c:pt idx="0">
                  <c:v>ΔΔ έργων υλοποιηθέντος προγράμματος Μ41</c:v>
                </c:pt>
                <c:pt idx="1">
                  <c:v>ΔΔ περατωθέντων έργων Μ41</c:v>
                </c:pt>
              </c:strCache>
            </c:strRef>
          </c:cat>
          <c:val>
            <c:numRef>
              <c:f>περατωθέντα!$B$7:$B$8</c:f>
              <c:numCache>
                <c:formatCode>#,##0.00</c:formatCode>
                <c:ptCount val="2"/>
                <c:pt idx="0">
                  <c:v>6506054.2850000001</c:v>
                </c:pt>
                <c:pt idx="1">
                  <c:v>3642303.6750000003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78208"/>
        <c:axId val="123457536"/>
      </c:barChart>
      <c:catAx>
        <c:axId val="12287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457536"/>
        <c:crosses val="autoZero"/>
        <c:auto val="1"/>
        <c:lblAlgn val="ctr"/>
        <c:lblOffset val="100"/>
        <c:noMultiLvlLbl val="0"/>
      </c:catAx>
      <c:valAx>
        <c:axId val="1234575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2287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περατωθέντα!$A$7</c:f>
              <c:strCache>
                <c:ptCount val="1"/>
                <c:pt idx="0">
                  <c:v>ΔΔ έργων υλοποιηθέντος προγράμματος Μ41</c:v>
                </c:pt>
              </c:strCache>
            </c:strRef>
          </c:tx>
          <c:invertIfNegative val="0"/>
          <c:cat>
            <c:strRef>
              <c:f>περατωθέντα!$B$6:$C$6</c:f>
              <c:strCache>
                <c:ptCount val="2"/>
                <c:pt idx="0">
                  <c:v>ΔΔ</c:v>
                </c:pt>
                <c:pt idx="1">
                  <c:v>ποσοστό ΔΔ περατωθέντων έργων</c:v>
                </c:pt>
              </c:strCache>
            </c:strRef>
          </c:cat>
          <c:val>
            <c:numRef>
              <c:f>περατωθέντα!$B$7:$C$7</c:f>
              <c:numCache>
                <c:formatCode>0.00%</c:formatCode>
                <c:ptCount val="2"/>
                <c:pt idx="0" formatCode="#,##0.00">
                  <c:v>6506054.2850000001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περατωθέντα!$A$8</c:f>
              <c:strCache>
                <c:ptCount val="1"/>
                <c:pt idx="0">
                  <c:v>ΔΔ περατωθέντων έργων Μ41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περατωθέντα!$B$6:$C$6</c:f>
              <c:strCache>
                <c:ptCount val="2"/>
                <c:pt idx="0">
                  <c:v>ΔΔ</c:v>
                </c:pt>
                <c:pt idx="1">
                  <c:v>ποσοστό ΔΔ περατωθέντων έργων</c:v>
                </c:pt>
              </c:strCache>
            </c:strRef>
          </c:cat>
          <c:val>
            <c:numRef>
              <c:f>περατωθέντα!$B$8:$C$8</c:f>
              <c:numCache>
                <c:formatCode>0.00%</c:formatCode>
                <c:ptCount val="2"/>
                <c:pt idx="0" formatCode="#,##0.00">
                  <c:v>3642303.6750000003</c:v>
                </c:pt>
                <c:pt idx="1">
                  <c:v>0.55983296717912345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28992"/>
        <c:axId val="126630528"/>
      </c:barChart>
      <c:catAx>
        <c:axId val="126628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6630528"/>
        <c:crosses val="autoZero"/>
        <c:auto val="1"/>
        <c:lblAlgn val="ctr"/>
        <c:lblOffset val="100"/>
        <c:noMultiLvlLbl val="0"/>
      </c:catAx>
      <c:valAx>
        <c:axId val="1266305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2662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περατωθέντα!$A$33</c:f>
              <c:strCache>
                <c:ptCount val="1"/>
                <c:pt idx="0">
                  <c:v>έργα υλοποιηθέντος προγράμματος Μ41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περατωθέντα!$B$32:$C$32</c:f>
              <c:strCache>
                <c:ptCount val="2"/>
                <c:pt idx="0">
                  <c:v>πλήθος έργων</c:v>
                </c:pt>
                <c:pt idx="1">
                  <c:v>ποσοστό</c:v>
                </c:pt>
              </c:strCache>
            </c:strRef>
          </c:cat>
          <c:val>
            <c:numRef>
              <c:f>περατωθέντα!$B$33:$C$33</c:f>
              <c:numCache>
                <c:formatCode>General</c:formatCode>
                <c:ptCount val="2"/>
                <c:pt idx="0">
                  <c:v>74</c:v>
                </c:pt>
              </c:numCache>
            </c:numRef>
          </c:val>
        </c:ser>
        <c:ser>
          <c:idx val="1"/>
          <c:order val="1"/>
          <c:tx>
            <c:strRef>
              <c:f>περατωθέντα!$A$34</c:f>
              <c:strCache>
                <c:ptCount val="1"/>
                <c:pt idx="0">
                  <c:v>περατωθέντα έργα Μ41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περατωθέντα!$B$32:$C$32</c:f>
              <c:strCache>
                <c:ptCount val="2"/>
                <c:pt idx="0">
                  <c:v>πλήθος έργων</c:v>
                </c:pt>
                <c:pt idx="1">
                  <c:v>ποσοστό</c:v>
                </c:pt>
              </c:strCache>
            </c:strRef>
          </c:cat>
          <c:val>
            <c:numRef>
              <c:f>περατωθέντα!$B$34:$C$34</c:f>
              <c:numCache>
                <c:formatCode>0.00%</c:formatCode>
                <c:ptCount val="2"/>
                <c:pt idx="0" formatCode="General">
                  <c:v>52</c:v>
                </c:pt>
                <c:pt idx="1">
                  <c:v>0.70270270270270274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68800"/>
        <c:axId val="126670336"/>
      </c:barChart>
      <c:catAx>
        <c:axId val="12666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6670336"/>
        <c:crosses val="autoZero"/>
        <c:auto val="1"/>
        <c:lblAlgn val="ctr"/>
        <c:lblOffset val="100"/>
        <c:noMultiLvlLbl val="0"/>
      </c:catAx>
      <c:valAx>
        <c:axId val="12667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668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περατωθέντα!$B$51</c:f>
              <c:strCache>
                <c:ptCount val="1"/>
                <c:pt idx="0">
                  <c:v>περατωθέντα έργα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περατωθέντα!$A$52:$A$57</c:f>
              <c:strCache>
                <c:ptCount val="6"/>
                <c:pt idx="0">
                  <c:v>ΥΠΟΜΕΤΡΟ L123</c:v>
                </c:pt>
                <c:pt idx="1">
                  <c:v>ΥΠΟΜΕΤΡΟ L311</c:v>
                </c:pt>
                <c:pt idx="2">
                  <c:v>ΥΠΟΜΕΤΡΟ L312</c:v>
                </c:pt>
                <c:pt idx="3">
                  <c:v>ΥΠΟΜΕΤΡΟ L313</c:v>
                </c:pt>
                <c:pt idx="4">
                  <c:v>ΥΠΟΜΕΤΡΟ L321</c:v>
                </c:pt>
                <c:pt idx="5">
                  <c:v>ΥΠΟΜΕΤΡΟ L323</c:v>
                </c:pt>
              </c:strCache>
            </c:strRef>
          </c:cat>
          <c:val>
            <c:numRef>
              <c:f>περατωθέντα!$B$52:$B$57</c:f>
              <c:numCache>
                <c:formatCode>General</c:formatCode>
                <c:ptCount val="6"/>
                <c:pt idx="0">
                  <c:v>11</c:v>
                </c:pt>
                <c:pt idx="1">
                  <c:v>1</c:v>
                </c:pt>
                <c:pt idx="2">
                  <c:v>7</c:v>
                </c:pt>
                <c:pt idx="3">
                  <c:v>6</c:v>
                </c:pt>
                <c:pt idx="4">
                  <c:v>13</c:v>
                </c:pt>
                <c:pt idx="5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περατωθέντα!$B$67</c:f>
              <c:strCache>
                <c:ptCount val="1"/>
                <c:pt idx="0">
                  <c:v>ΔΔ περατωθέντων έργων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περατωθέντα!$A$68:$A$73</c:f>
              <c:strCache>
                <c:ptCount val="6"/>
                <c:pt idx="0">
                  <c:v>ΥΠΟΜΕΤΡΟ L123</c:v>
                </c:pt>
                <c:pt idx="1">
                  <c:v>ΥΠΟΜΕΤΡΟ L311</c:v>
                </c:pt>
                <c:pt idx="2">
                  <c:v>ΥΠΟΜΕΤΡΟ L312</c:v>
                </c:pt>
                <c:pt idx="3">
                  <c:v>ΥΠΟΜΕΤΡΟ L313</c:v>
                </c:pt>
                <c:pt idx="4">
                  <c:v>ΥΠΟΜΕΤΡΟ L321</c:v>
                </c:pt>
                <c:pt idx="5">
                  <c:v>ΥΠΟΜΕΤΡΟ L323</c:v>
                </c:pt>
              </c:strCache>
            </c:strRef>
          </c:cat>
          <c:val>
            <c:numRef>
              <c:f>περατωθέντα!$B$68:$B$73</c:f>
              <c:numCache>
                <c:formatCode>0.00%</c:formatCode>
                <c:ptCount val="6"/>
                <c:pt idx="0">
                  <c:v>0.42252584770745966</c:v>
                </c:pt>
                <c:pt idx="1">
                  <c:v>1.9493157692990606E-2</c:v>
                </c:pt>
                <c:pt idx="2">
                  <c:v>0.1696324783110891</c:v>
                </c:pt>
                <c:pt idx="3">
                  <c:v>9.1365802864630988E-2</c:v>
                </c:pt>
                <c:pt idx="4">
                  <c:v>0.15347646959519859</c:v>
                </c:pt>
                <c:pt idx="5">
                  <c:v>0.14350624245587343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περατωθέντα!$N$79</c:f>
              <c:strCache>
                <c:ptCount val="1"/>
                <c:pt idx="0">
                  <c:v>ποσοστό διατεθείσας ΔΔ  % επί της συνολικής ΔΔ ιδιωτικών έργων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περατωθέντα!$M$80:$M$91</c:f>
              <c:strCache>
                <c:ptCount val="12"/>
                <c:pt idx="0">
                  <c:v>οίνος</c:v>
                </c:pt>
                <c:pt idx="1">
                  <c:v>χυμοί φρούτων</c:v>
                </c:pt>
                <c:pt idx="2">
                  <c:v>ελαιόλαδο </c:v>
                </c:pt>
                <c:pt idx="3">
                  <c:v>εσπεριδοειδή</c:v>
                </c:pt>
                <c:pt idx="4">
                  <c:v>μαρμελάδες - γλυκά κουταλιού</c:v>
                </c:pt>
                <c:pt idx="5">
                  <c:v>ζυμαρικά - άρτος</c:v>
                </c:pt>
                <c:pt idx="6">
                  <c:v>ξύδι</c:v>
                </c:pt>
                <c:pt idx="7">
                  <c:v>μπύρα</c:v>
                </c:pt>
                <c:pt idx="8">
                  <c:v>σάπωνες</c:v>
                </c:pt>
                <c:pt idx="9">
                  <c:v>εμπόριο</c:v>
                </c:pt>
                <c:pt idx="10">
                  <c:v>εστίαση αναψυχή</c:v>
                </c:pt>
                <c:pt idx="11">
                  <c:v>προβολή</c:v>
                </c:pt>
              </c:strCache>
            </c:strRef>
          </c:cat>
          <c:val>
            <c:numRef>
              <c:f>περατωθέντα!$N$80:$N$91</c:f>
              <c:numCache>
                <c:formatCode>0.00%</c:formatCode>
                <c:ptCount val="12"/>
                <c:pt idx="0">
                  <c:v>0.25422667622613571</c:v>
                </c:pt>
                <c:pt idx="1">
                  <c:v>8.919385357926217E-2</c:v>
                </c:pt>
                <c:pt idx="2">
                  <c:v>6.5392423568133351E-2</c:v>
                </c:pt>
                <c:pt idx="3">
                  <c:v>0.10383689197829206</c:v>
                </c:pt>
                <c:pt idx="4">
                  <c:v>0.1160957258320205</c:v>
                </c:pt>
                <c:pt idx="5">
                  <c:v>8.6767080926599904E-2</c:v>
                </c:pt>
                <c:pt idx="6">
                  <c:v>4.3298404248578296E-2</c:v>
                </c:pt>
                <c:pt idx="7">
                  <c:v>5.1679244468425777E-2</c:v>
                </c:pt>
                <c:pt idx="8">
                  <c:v>4.1326212118558267E-3</c:v>
                </c:pt>
                <c:pt idx="9">
                  <c:v>5.5414693522612225E-2</c:v>
                </c:pt>
                <c:pt idx="10">
                  <c:v>0.11090436939947472</c:v>
                </c:pt>
                <c:pt idx="11">
                  <c:v>1.905801503860937E-2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προκηρύξεις!$C$65</c:f>
              <c:strCache>
                <c:ptCount val="1"/>
                <c:pt idx="0">
                  <c:v>προκηρυχθείσα ΔΔ</c:v>
                </c:pt>
              </c:strCache>
            </c:strRef>
          </c:tx>
          <c:invertIfNegative val="0"/>
          <c:cat>
            <c:strRef>
              <c:f>προκηρύξεις!$B$66:$B$71</c:f>
              <c:strCache>
                <c:ptCount val="6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</c:strCache>
            </c:strRef>
          </c:cat>
          <c:val>
            <c:numRef>
              <c:f>προκηρύξεις!$C$66:$C$71</c:f>
              <c:numCache>
                <c:formatCode>#,##0.00</c:formatCode>
                <c:ptCount val="6"/>
                <c:pt idx="0">
                  <c:v>3234200.82</c:v>
                </c:pt>
                <c:pt idx="1">
                  <c:v>1049700</c:v>
                </c:pt>
                <c:pt idx="2">
                  <c:v>2080265</c:v>
                </c:pt>
                <c:pt idx="3">
                  <c:v>2278930</c:v>
                </c:pt>
                <c:pt idx="4">
                  <c:v>704861.68</c:v>
                </c:pt>
                <c:pt idx="5">
                  <c:v>1063177.8075000001</c:v>
                </c:pt>
              </c:numCache>
            </c:numRef>
          </c:val>
        </c:ser>
        <c:ser>
          <c:idx val="1"/>
          <c:order val="1"/>
          <c:tx>
            <c:strRef>
              <c:f>προκηρύξεις!$D$65</c:f>
              <c:strCache>
                <c:ptCount val="1"/>
                <c:pt idx="0">
                  <c:v>αιτηθείσα ΔΔ</c:v>
                </c:pt>
              </c:strCache>
            </c:strRef>
          </c:tx>
          <c:invertIfNegative val="0"/>
          <c:cat>
            <c:strRef>
              <c:f>προκηρύξεις!$B$66:$B$71</c:f>
              <c:strCache>
                <c:ptCount val="6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</c:strCache>
            </c:strRef>
          </c:cat>
          <c:val>
            <c:numRef>
              <c:f>προκηρύξεις!$D$66:$D$71</c:f>
              <c:numCache>
                <c:formatCode>#,##0.00</c:formatCode>
                <c:ptCount val="6"/>
                <c:pt idx="0">
                  <c:v>5673075.7149999999</c:v>
                </c:pt>
                <c:pt idx="1">
                  <c:v>187025.75</c:v>
                </c:pt>
                <c:pt idx="2">
                  <c:v>2383026.3199999998</c:v>
                </c:pt>
                <c:pt idx="3">
                  <c:v>4812591.04</c:v>
                </c:pt>
                <c:pt idx="4">
                  <c:v>1478571.6475</c:v>
                </c:pt>
                <c:pt idx="5">
                  <c:v>1339183.8388750001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70560"/>
        <c:axId val="113572096"/>
      </c:barChart>
      <c:catAx>
        <c:axId val="113570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572096"/>
        <c:crosses val="autoZero"/>
        <c:auto val="1"/>
        <c:lblAlgn val="ctr"/>
        <c:lblOffset val="100"/>
        <c:noMultiLvlLbl val="0"/>
      </c:catAx>
      <c:valAx>
        <c:axId val="11357209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3570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αξιολόγηση!$C$40</c:f>
              <c:strCache>
                <c:ptCount val="1"/>
                <c:pt idx="0">
                  <c:v>υποβληθείσες προτάσεις</c:v>
                </c:pt>
              </c:strCache>
            </c:strRef>
          </c:tx>
          <c:invertIfNegative val="0"/>
          <c:cat>
            <c:strRef>
              <c:f>αξιολόγηση!$B$41:$B$46</c:f>
              <c:strCache>
                <c:ptCount val="6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</c:strCache>
            </c:strRef>
          </c:cat>
          <c:val>
            <c:numRef>
              <c:f>αξιολόγηση!$C$41:$C$46</c:f>
              <c:numCache>
                <c:formatCode>0</c:formatCode>
                <c:ptCount val="6"/>
                <c:pt idx="0">
                  <c:v>36</c:v>
                </c:pt>
                <c:pt idx="1">
                  <c:v>3</c:v>
                </c:pt>
                <c:pt idx="2">
                  <c:v>24</c:v>
                </c:pt>
                <c:pt idx="3">
                  <c:v>42</c:v>
                </c:pt>
                <c:pt idx="4">
                  <c:v>18</c:v>
                </c:pt>
                <c:pt idx="5">
                  <c:v>23</c:v>
                </c:pt>
              </c:numCache>
            </c:numRef>
          </c:val>
        </c:ser>
        <c:ser>
          <c:idx val="1"/>
          <c:order val="1"/>
          <c:tx>
            <c:strRef>
              <c:f>αξιολόγηση!$D$40</c:f>
              <c:strCache>
                <c:ptCount val="1"/>
                <c:pt idx="0">
                  <c:v>εγκριθείσες προτάσεις</c:v>
                </c:pt>
              </c:strCache>
            </c:strRef>
          </c:tx>
          <c:invertIfNegative val="0"/>
          <c:cat>
            <c:strRef>
              <c:f>αξιολόγηση!$B$41:$B$46</c:f>
              <c:strCache>
                <c:ptCount val="6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</c:strCache>
            </c:strRef>
          </c:cat>
          <c:val>
            <c:numRef>
              <c:f>αξιολόγηση!$D$41:$D$46</c:f>
              <c:numCache>
                <c:formatCode>0</c:formatCode>
                <c:ptCount val="6"/>
                <c:pt idx="0">
                  <c:v>27</c:v>
                </c:pt>
                <c:pt idx="1">
                  <c:v>2</c:v>
                </c:pt>
                <c:pt idx="2">
                  <c:v>18</c:v>
                </c:pt>
                <c:pt idx="3">
                  <c:v>20</c:v>
                </c:pt>
                <c:pt idx="4">
                  <c:v>16</c:v>
                </c:pt>
                <c:pt idx="5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20512"/>
        <c:axId val="114322048"/>
      </c:barChart>
      <c:catAx>
        <c:axId val="114320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4322048"/>
        <c:crosses val="autoZero"/>
        <c:auto val="1"/>
        <c:lblAlgn val="ctr"/>
        <c:lblOffset val="100"/>
        <c:noMultiLvlLbl val="0"/>
      </c:catAx>
      <c:valAx>
        <c:axId val="1143220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4320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αξιολόγηση!$C$49</c:f>
              <c:strCache>
                <c:ptCount val="1"/>
                <c:pt idx="0">
                  <c:v>αιτηθείσα ΔΔ</c:v>
                </c:pt>
              </c:strCache>
            </c:strRef>
          </c:tx>
          <c:invertIfNegative val="0"/>
          <c:cat>
            <c:strRef>
              <c:f>αξιολόγηση!$B$50:$B$55</c:f>
              <c:strCache>
                <c:ptCount val="6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</c:strCache>
            </c:strRef>
          </c:cat>
          <c:val>
            <c:numRef>
              <c:f>αξιολόγηση!$C$50:$C$55</c:f>
              <c:numCache>
                <c:formatCode>#,##0.00</c:formatCode>
                <c:ptCount val="6"/>
                <c:pt idx="0">
                  <c:v>5673075.7149999999</c:v>
                </c:pt>
                <c:pt idx="1">
                  <c:v>187025.75</c:v>
                </c:pt>
                <c:pt idx="2">
                  <c:v>2383026.3199999998</c:v>
                </c:pt>
                <c:pt idx="3">
                  <c:v>4812591.04</c:v>
                </c:pt>
                <c:pt idx="4">
                  <c:v>1478571.6475</c:v>
                </c:pt>
                <c:pt idx="5">
                  <c:v>1339183.8388750001</c:v>
                </c:pt>
              </c:numCache>
            </c:numRef>
          </c:val>
        </c:ser>
        <c:ser>
          <c:idx val="1"/>
          <c:order val="1"/>
          <c:tx>
            <c:strRef>
              <c:f>αξιολόγηση!$D$49</c:f>
              <c:strCache>
                <c:ptCount val="1"/>
                <c:pt idx="0">
                  <c:v>εγκριθείσα ΔΔ</c:v>
                </c:pt>
              </c:strCache>
            </c:strRef>
          </c:tx>
          <c:invertIfNegative val="0"/>
          <c:cat>
            <c:strRef>
              <c:f>αξιολόγηση!$B$50:$B$55</c:f>
              <c:strCache>
                <c:ptCount val="6"/>
                <c:pt idx="0">
                  <c:v>L123</c:v>
                </c:pt>
                <c:pt idx="1">
                  <c:v>L311</c:v>
                </c:pt>
                <c:pt idx="2">
                  <c:v>L312</c:v>
                </c:pt>
                <c:pt idx="3">
                  <c:v>L313</c:v>
                </c:pt>
                <c:pt idx="4">
                  <c:v>L321</c:v>
                </c:pt>
                <c:pt idx="5">
                  <c:v>L323</c:v>
                </c:pt>
              </c:strCache>
            </c:strRef>
          </c:cat>
          <c:val>
            <c:numRef>
              <c:f>αξιολόγηση!$D$50:$D$55</c:f>
              <c:numCache>
                <c:formatCode>#,##0.00</c:formatCode>
                <c:ptCount val="6"/>
                <c:pt idx="0">
                  <c:v>4372228</c:v>
                </c:pt>
                <c:pt idx="1">
                  <c:v>171300</c:v>
                </c:pt>
                <c:pt idx="2">
                  <c:v>1598893</c:v>
                </c:pt>
                <c:pt idx="3">
                  <c:v>1945942.003</c:v>
                </c:pt>
                <c:pt idx="4">
                  <c:v>1411671.19</c:v>
                </c:pt>
                <c:pt idx="5">
                  <c:v>939413.38750000007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47008"/>
        <c:axId val="114352896"/>
      </c:barChart>
      <c:catAx>
        <c:axId val="114347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4352896"/>
        <c:crosses val="autoZero"/>
        <c:auto val="1"/>
        <c:lblAlgn val="ctr"/>
        <c:lblOffset val="100"/>
        <c:noMultiLvlLbl val="0"/>
      </c:catAx>
      <c:valAx>
        <c:axId val="11435289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434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'εντάξεις-απεντάξεις'!$E$43</c:f>
              <c:strCache>
                <c:ptCount val="1"/>
                <c:pt idx="0">
                  <c:v>1η ΠΡΟΚΗΡΥΞΗ</c:v>
                </c:pt>
              </c:strCache>
            </c:strRef>
          </c:tx>
          <c:invertIfNegative val="0"/>
          <c:cat>
            <c:strRef>
              <c:f>'εντάξεις-απεντάξεις'!$F$42:$J$42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τελικές Νομικές Δεσμεύσεις</c:v>
                </c:pt>
              </c:strCache>
            </c:strRef>
          </c:cat>
          <c:val>
            <c:numRef>
              <c:f>'εντάξεις-απεντάξεις'!$F$43:$J$43</c:f>
              <c:numCache>
                <c:formatCode>General</c:formatCode>
                <c:ptCount val="5"/>
                <c:pt idx="0" formatCode="0">
                  <c:v>14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 formatCode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'εντάξεις-απεντάξεις'!$E$44</c:f>
              <c:strCache>
                <c:ptCount val="1"/>
                <c:pt idx="0">
                  <c:v>2η ΠΡΟΚΗΡΥΞΗ</c:v>
                </c:pt>
              </c:strCache>
            </c:strRef>
          </c:tx>
          <c:invertIfNegative val="0"/>
          <c:cat>
            <c:strRef>
              <c:f>'εντάξεις-απεντάξεις'!$F$42:$J$42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τελικές Νομικές Δεσμεύσεις</c:v>
                </c:pt>
              </c:strCache>
            </c:strRef>
          </c:cat>
          <c:val>
            <c:numRef>
              <c:f>'εντάξεις-απεντάξεις'!$F$44:$J$44</c:f>
              <c:numCache>
                <c:formatCode>General</c:formatCode>
                <c:ptCount val="5"/>
                <c:pt idx="0" formatCode="0">
                  <c:v>41</c:v>
                </c:pt>
                <c:pt idx="1">
                  <c:v>0</c:v>
                </c:pt>
                <c:pt idx="2">
                  <c:v>41</c:v>
                </c:pt>
                <c:pt idx="3">
                  <c:v>9</c:v>
                </c:pt>
                <c:pt idx="4" formatCode="0">
                  <c:v>32</c:v>
                </c:pt>
              </c:numCache>
            </c:numRef>
          </c:val>
        </c:ser>
        <c:ser>
          <c:idx val="2"/>
          <c:order val="2"/>
          <c:tx>
            <c:strRef>
              <c:f>'εντάξεις-απεντάξεις'!$E$45</c:f>
              <c:strCache>
                <c:ptCount val="1"/>
                <c:pt idx="0">
                  <c:v>3η ΠΡΟΚΗΡΥΞΗ</c:v>
                </c:pt>
              </c:strCache>
            </c:strRef>
          </c:tx>
          <c:invertIfNegative val="0"/>
          <c:cat>
            <c:strRef>
              <c:f>'εντάξεις-απεντάξεις'!$F$42:$J$42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τελικές Νομικές Δεσμεύσεις</c:v>
                </c:pt>
              </c:strCache>
            </c:strRef>
          </c:cat>
          <c:val>
            <c:numRef>
              <c:f>'εντάξεις-απεντάξεις'!$F$45:$J$45</c:f>
              <c:numCache>
                <c:formatCode>General</c:formatCode>
                <c:ptCount val="5"/>
                <c:pt idx="0" formatCode="0">
                  <c:v>24</c:v>
                </c:pt>
                <c:pt idx="1">
                  <c:v>1</c:v>
                </c:pt>
                <c:pt idx="2">
                  <c:v>23</c:v>
                </c:pt>
                <c:pt idx="3">
                  <c:v>4</c:v>
                </c:pt>
                <c:pt idx="4" formatCode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'εντάξεις-απεντάξεις'!$E$46</c:f>
              <c:strCache>
                <c:ptCount val="1"/>
                <c:pt idx="0">
                  <c:v>4η ΠΡΟΚΗΡΥΞΗ</c:v>
                </c:pt>
              </c:strCache>
            </c:strRef>
          </c:tx>
          <c:invertIfNegative val="0"/>
          <c:cat>
            <c:strRef>
              <c:f>'εντάξεις-απεντάξεις'!$F$42:$J$42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τελικές Νομικές Δεσμεύσεις</c:v>
                </c:pt>
              </c:strCache>
            </c:strRef>
          </c:cat>
          <c:val>
            <c:numRef>
              <c:f>'εντάξεις-απεντάξεις'!$F$46:$J$46</c:f>
              <c:numCache>
                <c:formatCode>General</c:formatCode>
                <c:ptCount val="5"/>
                <c:pt idx="0" formatCode="0">
                  <c:v>23</c:v>
                </c:pt>
                <c:pt idx="1">
                  <c:v>0</c:v>
                </c:pt>
                <c:pt idx="2">
                  <c:v>23</c:v>
                </c:pt>
                <c:pt idx="3">
                  <c:v>6</c:v>
                </c:pt>
                <c:pt idx="4" formatCode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862720"/>
        <c:axId val="114868608"/>
      </c:barChart>
      <c:catAx>
        <c:axId val="11486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868608"/>
        <c:crosses val="autoZero"/>
        <c:auto val="1"/>
        <c:lblAlgn val="ctr"/>
        <c:lblOffset val="100"/>
        <c:noMultiLvlLbl val="0"/>
      </c:catAx>
      <c:valAx>
        <c:axId val="114868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486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'εντάξεις-απεντάξεις'!$F$48</c:f>
              <c:strCache>
                <c:ptCount val="1"/>
                <c:pt idx="0">
                  <c:v>1η ΠΡΟΚΗΡΥΞΗ</c:v>
                </c:pt>
              </c:strCache>
            </c:strRef>
          </c:tx>
          <c:invertIfNegative val="0"/>
          <c:cat>
            <c:strRef>
              <c:f>'εντάξεις-απεντάξεις'!$E$49:$E$53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τελικές Νομικές Δεσμεύσεις</c:v>
                </c:pt>
              </c:strCache>
            </c:strRef>
          </c:cat>
          <c:val>
            <c:numRef>
              <c:f>'εντάξεις-απεντάξεις'!$F$49:$F$53</c:f>
              <c:numCache>
                <c:formatCode>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'εντάξεις-απεντάξεις'!$G$48</c:f>
              <c:strCache>
                <c:ptCount val="1"/>
                <c:pt idx="0">
                  <c:v>2η ΠΡΟΚΗΡΥΞΗ</c:v>
                </c:pt>
              </c:strCache>
            </c:strRef>
          </c:tx>
          <c:invertIfNegative val="0"/>
          <c:cat>
            <c:strRef>
              <c:f>'εντάξεις-απεντάξεις'!$E$49:$E$53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τελικές Νομικές Δεσμεύσεις</c:v>
                </c:pt>
              </c:strCache>
            </c:strRef>
          </c:cat>
          <c:val>
            <c:numRef>
              <c:f>'εντάξεις-απεντάξεις'!$G$49:$G$53</c:f>
              <c:numCache>
                <c:formatCode>General</c:formatCode>
                <c:ptCount val="5"/>
                <c:pt idx="0">
                  <c:v>41</c:v>
                </c:pt>
                <c:pt idx="1">
                  <c:v>0</c:v>
                </c:pt>
                <c:pt idx="2">
                  <c:v>41</c:v>
                </c:pt>
                <c:pt idx="3">
                  <c:v>9</c:v>
                </c:pt>
                <c:pt idx="4">
                  <c:v>32</c:v>
                </c:pt>
              </c:numCache>
            </c:numRef>
          </c:val>
        </c:ser>
        <c:ser>
          <c:idx val="2"/>
          <c:order val="2"/>
          <c:tx>
            <c:strRef>
              <c:f>'εντάξεις-απεντάξεις'!$H$48</c:f>
              <c:strCache>
                <c:ptCount val="1"/>
                <c:pt idx="0">
                  <c:v>3η ΠΡΟΚΗΡΥΞΗ</c:v>
                </c:pt>
              </c:strCache>
            </c:strRef>
          </c:tx>
          <c:invertIfNegative val="0"/>
          <c:cat>
            <c:strRef>
              <c:f>'εντάξεις-απεντάξεις'!$E$49:$E$53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τελικές Νομικές Δεσμεύσεις</c:v>
                </c:pt>
              </c:strCache>
            </c:strRef>
          </c:cat>
          <c:val>
            <c:numRef>
              <c:f>'εντάξεις-απεντάξεις'!$H$49:$H$53</c:f>
              <c:numCache>
                <c:formatCode>General</c:formatCode>
                <c:ptCount val="5"/>
                <c:pt idx="0">
                  <c:v>24</c:v>
                </c:pt>
                <c:pt idx="1">
                  <c:v>1</c:v>
                </c:pt>
                <c:pt idx="2">
                  <c:v>23</c:v>
                </c:pt>
                <c:pt idx="3">
                  <c:v>4</c:v>
                </c:pt>
                <c:pt idx="4">
                  <c:v>19</c:v>
                </c:pt>
              </c:numCache>
            </c:numRef>
          </c:val>
        </c:ser>
        <c:ser>
          <c:idx val="3"/>
          <c:order val="3"/>
          <c:tx>
            <c:strRef>
              <c:f>'εντάξεις-απεντάξεις'!$I$48</c:f>
              <c:strCache>
                <c:ptCount val="1"/>
                <c:pt idx="0">
                  <c:v>4η ΠΡΟΚΗΡΥΞΗ</c:v>
                </c:pt>
              </c:strCache>
            </c:strRef>
          </c:tx>
          <c:invertIfNegative val="0"/>
          <c:cat>
            <c:strRef>
              <c:f>'εντάξεις-απεντάξεις'!$E$49:$E$53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τελικές Νομικές Δεσμεύσεις</c:v>
                </c:pt>
              </c:strCache>
            </c:strRef>
          </c:cat>
          <c:val>
            <c:numRef>
              <c:f>'εντάξεις-απεντάξεις'!$I$49:$I$53</c:f>
              <c:numCache>
                <c:formatCode>General</c:formatCode>
                <c:ptCount val="5"/>
                <c:pt idx="0">
                  <c:v>23</c:v>
                </c:pt>
                <c:pt idx="1">
                  <c:v>0</c:v>
                </c:pt>
                <c:pt idx="2">
                  <c:v>23</c:v>
                </c:pt>
                <c:pt idx="3">
                  <c:v>6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381760"/>
        <c:axId val="117399936"/>
        <c:axId val="0"/>
      </c:bar3DChart>
      <c:catAx>
        <c:axId val="11738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399936"/>
        <c:crosses val="autoZero"/>
        <c:auto val="1"/>
        <c:lblAlgn val="ctr"/>
        <c:lblOffset val="100"/>
        <c:noMultiLvlLbl val="0"/>
      </c:catAx>
      <c:valAx>
        <c:axId val="1173999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38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'εντάξεις-απεντάξεις'!$F$48</c:f>
              <c:strCache>
                <c:ptCount val="1"/>
                <c:pt idx="0">
                  <c:v>1η ΠΡΟΚΗΡΥΞΗ</c:v>
                </c:pt>
              </c:strCache>
            </c:strRef>
          </c:tx>
          <c:invertIfNegative val="0"/>
          <c:cat>
            <c:strRef>
              <c:f>'εντάξεις-απεντάξεις'!$E$49:$E$53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τελικές Νομικές Δεσμεύσεις</c:v>
                </c:pt>
              </c:strCache>
            </c:strRef>
          </c:cat>
          <c:val>
            <c:numRef>
              <c:f>'εντάξεις-απεντάξεις'!$F$49:$F$53</c:f>
              <c:numCache>
                <c:formatCode>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'εντάξεις-απεντάξεις'!$G$48</c:f>
              <c:strCache>
                <c:ptCount val="1"/>
                <c:pt idx="0">
                  <c:v>2η ΠΡΟΚΗΡΥΞΗ</c:v>
                </c:pt>
              </c:strCache>
            </c:strRef>
          </c:tx>
          <c:invertIfNegative val="0"/>
          <c:cat>
            <c:strRef>
              <c:f>'εντάξεις-απεντάξεις'!$E$49:$E$53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τελικές Νομικές Δεσμεύσεις</c:v>
                </c:pt>
              </c:strCache>
            </c:strRef>
          </c:cat>
          <c:val>
            <c:numRef>
              <c:f>'εντάξεις-απεντάξεις'!$G$49:$G$53</c:f>
              <c:numCache>
                <c:formatCode>General</c:formatCode>
                <c:ptCount val="5"/>
                <c:pt idx="0">
                  <c:v>41</c:v>
                </c:pt>
                <c:pt idx="1">
                  <c:v>0</c:v>
                </c:pt>
                <c:pt idx="2">
                  <c:v>41</c:v>
                </c:pt>
                <c:pt idx="3">
                  <c:v>9</c:v>
                </c:pt>
                <c:pt idx="4">
                  <c:v>32</c:v>
                </c:pt>
              </c:numCache>
            </c:numRef>
          </c:val>
        </c:ser>
        <c:ser>
          <c:idx val="2"/>
          <c:order val="2"/>
          <c:tx>
            <c:strRef>
              <c:f>'εντάξεις-απεντάξεις'!$H$48</c:f>
              <c:strCache>
                <c:ptCount val="1"/>
                <c:pt idx="0">
                  <c:v>3η ΠΡΟΚΗΡΥΞΗ</c:v>
                </c:pt>
              </c:strCache>
            </c:strRef>
          </c:tx>
          <c:invertIfNegative val="0"/>
          <c:cat>
            <c:strRef>
              <c:f>'εντάξεις-απεντάξεις'!$E$49:$E$53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τελικές Νομικές Δεσμεύσεις</c:v>
                </c:pt>
              </c:strCache>
            </c:strRef>
          </c:cat>
          <c:val>
            <c:numRef>
              <c:f>'εντάξεις-απεντάξεις'!$H$49:$H$53</c:f>
              <c:numCache>
                <c:formatCode>General</c:formatCode>
                <c:ptCount val="5"/>
                <c:pt idx="0">
                  <c:v>24</c:v>
                </c:pt>
                <c:pt idx="1">
                  <c:v>1</c:v>
                </c:pt>
                <c:pt idx="2">
                  <c:v>23</c:v>
                </c:pt>
                <c:pt idx="3">
                  <c:v>4</c:v>
                </c:pt>
                <c:pt idx="4">
                  <c:v>19</c:v>
                </c:pt>
              </c:numCache>
            </c:numRef>
          </c:val>
        </c:ser>
        <c:ser>
          <c:idx val="3"/>
          <c:order val="3"/>
          <c:tx>
            <c:strRef>
              <c:f>'εντάξεις-απεντάξεις'!$I$48</c:f>
              <c:strCache>
                <c:ptCount val="1"/>
                <c:pt idx="0">
                  <c:v>4η ΠΡΟΚΗΡΥΞΗ</c:v>
                </c:pt>
              </c:strCache>
            </c:strRef>
          </c:tx>
          <c:invertIfNegative val="0"/>
          <c:cat>
            <c:strRef>
              <c:f>'εντάξεις-απεντάξεις'!$E$49:$E$53</c:f>
              <c:strCache>
                <c:ptCount val="5"/>
                <c:pt idx="0">
                  <c:v>εγκρίσεις</c:v>
                </c:pt>
                <c:pt idx="1">
                  <c:v>παραιτήσεις προ ένταξης</c:v>
                </c:pt>
                <c:pt idx="2">
                  <c:v>εντάξεις</c:v>
                </c:pt>
                <c:pt idx="3">
                  <c:v>απεντάξεις</c:v>
                </c:pt>
                <c:pt idx="4">
                  <c:v>τελικές Νομικές Δεσμεύσεις</c:v>
                </c:pt>
              </c:strCache>
            </c:strRef>
          </c:cat>
          <c:val>
            <c:numRef>
              <c:f>'εντάξεις-απεντάξεις'!$I$49:$I$53</c:f>
              <c:numCache>
                <c:formatCode>General</c:formatCode>
                <c:ptCount val="5"/>
                <c:pt idx="0">
                  <c:v>23</c:v>
                </c:pt>
                <c:pt idx="1">
                  <c:v>0</c:v>
                </c:pt>
                <c:pt idx="2">
                  <c:v>23</c:v>
                </c:pt>
                <c:pt idx="3">
                  <c:v>6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422720"/>
        <c:axId val="117432704"/>
        <c:axId val="0"/>
      </c:bar3DChart>
      <c:catAx>
        <c:axId val="117422720"/>
        <c:scaling>
          <c:orientation val="minMax"/>
        </c:scaling>
        <c:delete val="0"/>
        <c:axPos val="l"/>
        <c:majorTickMark val="out"/>
        <c:minorTickMark val="none"/>
        <c:tickLblPos val="nextTo"/>
        <c:crossAx val="117432704"/>
        <c:crosses val="autoZero"/>
        <c:auto val="1"/>
        <c:lblAlgn val="ctr"/>
        <c:lblOffset val="100"/>
        <c:noMultiLvlLbl val="0"/>
      </c:catAx>
      <c:valAx>
        <c:axId val="11743270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1742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30</xdr:row>
      <xdr:rowOff>76200</xdr:rowOff>
    </xdr:from>
    <xdr:to>
      <xdr:col>13</xdr:col>
      <xdr:colOff>104775</xdr:colOff>
      <xdr:row>40</xdr:row>
      <xdr:rowOff>66675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43</xdr:row>
      <xdr:rowOff>0</xdr:rowOff>
    </xdr:from>
    <xdr:to>
      <xdr:col>13</xdr:col>
      <xdr:colOff>95250</xdr:colOff>
      <xdr:row>57</xdr:row>
      <xdr:rowOff>19050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60</xdr:row>
      <xdr:rowOff>114300</xdr:rowOff>
    </xdr:from>
    <xdr:to>
      <xdr:col>13</xdr:col>
      <xdr:colOff>600075</xdr:colOff>
      <xdr:row>75</xdr:row>
      <xdr:rowOff>123825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314325</xdr:colOff>
      <xdr:row>77</xdr:row>
      <xdr:rowOff>28575</xdr:rowOff>
    </xdr:from>
    <xdr:to>
      <xdr:col>7</xdr:col>
      <xdr:colOff>114300</xdr:colOff>
      <xdr:row>95</xdr:row>
      <xdr:rowOff>28575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23</xdr:row>
      <xdr:rowOff>152400</xdr:rowOff>
    </xdr:from>
    <xdr:to>
      <xdr:col>15</xdr:col>
      <xdr:colOff>266700</xdr:colOff>
      <xdr:row>39</xdr:row>
      <xdr:rowOff>304800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44</xdr:row>
      <xdr:rowOff>28575</xdr:rowOff>
    </xdr:from>
    <xdr:to>
      <xdr:col>15</xdr:col>
      <xdr:colOff>295275</xdr:colOff>
      <xdr:row>61</xdr:row>
      <xdr:rowOff>19050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19</xdr:row>
      <xdr:rowOff>0</xdr:rowOff>
    </xdr:from>
    <xdr:to>
      <xdr:col>18</xdr:col>
      <xdr:colOff>400050</xdr:colOff>
      <xdr:row>30</xdr:row>
      <xdr:rowOff>95250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32</xdr:row>
      <xdr:rowOff>28575</xdr:rowOff>
    </xdr:from>
    <xdr:to>
      <xdr:col>19</xdr:col>
      <xdr:colOff>304800</xdr:colOff>
      <xdr:row>46</xdr:row>
      <xdr:rowOff>57150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304800</xdr:colOff>
      <xdr:row>48</xdr:row>
      <xdr:rowOff>19050</xdr:rowOff>
    </xdr:from>
    <xdr:to>
      <xdr:col>19</xdr:col>
      <xdr:colOff>276225</xdr:colOff>
      <xdr:row>66</xdr:row>
      <xdr:rowOff>19050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352425</xdr:colOff>
      <xdr:row>68</xdr:row>
      <xdr:rowOff>0</xdr:rowOff>
    </xdr:from>
    <xdr:to>
      <xdr:col>19</xdr:col>
      <xdr:colOff>28575</xdr:colOff>
      <xdr:row>79</xdr:row>
      <xdr:rowOff>85725</xdr:rowOff>
    </xdr:to>
    <xdr:graphicFrame macro="">
      <xdr:nvGraphicFramePr>
        <xdr:cNvPr id="13" name="1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495300</xdr:colOff>
      <xdr:row>81</xdr:row>
      <xdr:rowOff>28574</xdr:rowOff>
    </xdr:from>
    <xdr:to>
      <xdr:col>18</xdr:col>
      <xdr:colOff>695325</xdr:colOff>
      <xdr:row>93</xdr:row>
      <xdr:rowOff>104775</xdr:rowOff>
    </xdr:to>
    <xdr:graphicFrame macro="">
      <xdr:nvGraphicFramePr>
        <xdr:cNvPr id="16" name="1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600074</xdr:colOff>
      <xdr:row>95</xdr:row>
      <xdr:rowOff>114300</xdr:rowOff>
    </xdr:from>
    <xdr:to>
      <xdr:col>18</xdr:col>
      <xdr:colOff>457199</xdr:colOff>
      <xdr:row>105</xdr:row>
      <xdr:rowOff>57150</xdr:rowOff>
    </xdr:to>
    <xdr:graphicFrame macro="">
      <xdr:nvGraphicFramePr>
        <xdr:cNvPr id="17" name="1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628650</xdr:colOff>
      <xdr:row>107</xdr:row>
      <xdr:rowOff>28574</xdr:rowOff>
    </xdr:from>
    <xdr:to>
      <xdr:col>19</xdr:col>
      <xdr:colOff>19050</xdr:colOff>
      <xdr:row>116</xdr:row>
      <xdr:rowOff>114299</xdr:rowOff>
    </xdr:to>
    <xdr:graphicFrame macro="">
      <xdr:nvGraphicFramePr>
        <xdr:cNvPr id="18" name="17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190500</xdr:colOff>
      <xdr:row>82</xdr:row>
      <xdr:rowOff>47625</xdr:rowOff>
    </xdr:from>
    <xdr:to>
      <xdr:col>13</xdr:col>
      <xdr:colOff>409575</xdr:colOff>
      <xdr:row>100</xdr:row>
      <xdr:rowOff>47625</xdr:rowOff>
    </xdr:to>
    <xdr:graphicFrame macro="">
      <xdr:nvGraphicFramePr>
        <xdr:cNvPr id="19" name="18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259</xdr:row>
      <xdr:rowOff>0</xdr:rowOff>
    </xdr:from>
    <xdr:to>
      <xdr:col>13</xdr:col>
      <xdr:colOff>504825</xdr:colOff>
      <xdr:row>277</xdr:row>
      <xdr:rowOff>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104775</xdr:colOff>
      <xdr:row>278</xdr:row>
      <xdr:rowOff>95250</xdr:rowOff>
    </xdr:from>
    <xdr:to>
      <xdr:col>14</xdr:col>
      <xdr:colOff>609600</xdr:colOff>
      <xdr:row>289</xdr:row>
      <xdr:rowOff>752475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638174</xdr:colOff>
      <xdr:row>291</xdr:row>
      <xdr:rowOff>47625</xdr:rowOff>
    </xdr:from>
    <xdr:to>
      <xdr:col>16</xdr:col>
      <xdr:colOff>609599</xdr:colOff>
      <xdr:row>300</xdr:row>
      <xdr:rowOff>733425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704849</xdr:colOff>
      <xdr:row>302</xdr:row>
      <xdr:rowOff>76200</xdr:rowOff>
    </xdr:from>
    <xdr:to>
      <xdr:col>16</xdr:col>
      <xdr:colOff>390524</xdr:colOff>
      <xdr:row>313</xdr:row>
      <xdr:rowOff>57150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523875</xdr:colOff>
      <xdr:row>317</xdr:row>
      <xdr:rowOff>38099</xdr:rowOff>
    </xdr:from>
    <xdr:to>
      <xdr:col>25</xdr:col>
      <xdr:colOff>104775</xdr:colOff>
      <xdr:row>329</xdr:row>
      <xdr:rowOff>314325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200024</xdr:colOff>
      <xdr:row>314</xdr:row>
      <xdr:rowOff>76200</xdr:rowOff>
    </xdr:from>
    <xdr:to>
      <xdr:col>15</xdr:col>
      <xdr:colOff>133350</xdr:colOff>
      <xdr:row>329</xdr:row>
      <xdr:rowOff>209550</xdr:rowOff>
    </xdr:to>
    <xdr:graphicFrame macro="">
      <xdr:nvGraphicFramePr>
        <xdr:cNvPr id="7" name="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257174</xdr:colOff>
      <xdr:row>329</xdr:row>
      <xdr:rowOff>333375</xdr:rowOff>
    </xdr:from>
    <xdr:to>
      <xdr:col>12</xdr:col>
      <xdr:colOff>400049</xdr:colOff>
      <xdr:row>336</xdr:row>
      <xdr:rowOff>9525</xdr:rowOff>
    </xdr:to>
    <xdr:graphicFrame macro="">
      <xdr:nvGraphicFramePr>
        <xdr:cNvPr id="8" name="7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657224</xdr:colOff>
      <xdr:row>337</xdr:row>
      <xdr:rowOff>142874</xdr:rowOff>
    </xdr:from>
    <xdr:to>
      <xdr:col>16</xdr:col>
      <xdr:colOff>419099</xdr:colOff>
      <xdr:row>350</xdr:row>
      <xdr:rowOff>152399</xdr:rowOff>
    </xdr:to>
    <xdr:graphicFrame macro="">
      <xdr:nvGraphicFramePr>
        <xdr:cNvPr id="9" name="8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685800</xdr:colOff>
      <xdr:row>356</xdr:row>
      <xdr:rowOff>142874</xdr:rowOff>
    </xdr:from>
    <xdr:to>
      <xdr:col>16</xdr:col>
      <xdr:colOff>123825</xdr:colOff>
      <xdr:row>371</xdr:row>
      <xdr:rowOff>266699</xdr:rowOff>
    </xdr:to>
    <xdr:graphicFrame macro="">
      <xdr:nvGraphicFramePr>
        <xdr:cNvPr id="10" name="9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581024</xdr:colOff>
      <xdr:row>332</xdr:row>
      <xdr:rowOff>114300</xdr:rowOff>
    </xdr:from>
    <xdr:to>
      <xdr:col>10</xdr:col>
      <xdr:colOff>638174</xdr:colOff>
      <xdr:row>344</xdr:row>
      <xdr:rowOff>85725</xdr:rowOff>
    </xdr:to>
    <xdr:graphicFrame macro="">
      <xdr:nvGraphicFramePr>
        <xdr:cNvPr id="11" name="10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371475</xdr:colOff>
      <xdr:row>371</xdr:row>
      <xdr:rowOff>666749</xdr:rowOff>
    </xdr:from>
    <xdr:to>
      <xdr:col>14</xdr:col>
      <xdr:colOff>619125</xdr:colOff>
      <xdr:row>392</xdr:row>
      <xdr:rowOff>123824</xdr:rowOff>
    </xdr:to>
    <xdr:graphicFrame macro="">
      <xdr:nvGraphicFramePr>
        <xdr:cNvPr id="13" name="1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133350</xdr:colOff>
      <xdr:row>392</xdr:row>
      <xdr:rowOff>371475</xdr:rowOff>
    </xdr:from>
    <xdr:to>
      <xdr:col>13</xdr:col>
      <xdr:colOff>495300</xdr:colOff>
      <xdr:row>409</xdr:row>
      <xdr:rowOff>66675</xdr:rowOff>
    </xdr:to>
    <xdr:graphicFrame macro="">
      <xdr:nvGraphicFramePr>
        <xdr:cNvPr id="14" name="1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0</xdr:row>
      <xdr:rowOff>161925</xdr:rowOff>
    </xdr:from>
    <xdr:to>
      <xdr:col>10</xdr:col>
      <xdr:colOff>85724</xdr:colOff>
      <xdr:row>12</xdr:row>
      <xdr:rowOff>123825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12</xdr:row>
      <xdr:rowOff>114299</xdr:rowOff>
    </xdr:from>
    <xdr:to>
      <xdr:col>14</xdr:col>
      <xdr:colOff>552450</xdr:colOff>
      <xdr:row>22</xdr:row>
      <xdr:rowOff>428624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133350</xdr:colOff>
      <xdr:row>24</xdr:row>
      <xdr:rowOff>180975</xdr:rowOff>
    </xdr:from>
    <xdr:to>
      <xdr:col>13</xdr:col>
      <xdr:colOff>438150</xdr:colOff>
      <xdr:row>37</xdr:row>
      <xdr:rowOff>180975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228600</xdr:colOff>
      <xdr:row>42</xdr:row>
      <xdr:rowOff>9525</xdr:rowOff>
    </xdr:from>
    <xdr:to>
      <xdr:col>12</xdr:col>
      <xdr:colOff>533400</xdr:colOff>
      <xdr:row>56</xdr:row>
      <xdr:rowOff>85725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38100</xdr:rowOff>
    </xdr:from>
    <xdr:to>
      <xdr:col>11</xdr:col>
      <xdr:colOff>9525</xdr:colOff>
      <xdr:row>11</xdr:row>
      <xdr:rowOff>28575</xdr:rowOff>
    </xdr:to>
    <xdr:graphicFrame macro="">
      <xdr:nvGraphicFramePr>
        <xdr:cNvPr id="11" name="10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14</xdr:row>
      <xdr:rowOff>123825</xdr:rowOff>
    </xdr:from>
    <xdr:to>
      <xdr:col>13</xdr:col>
      <xdr:colOff>571500</xdr:colOff>
      <xdr:row>29</xdr:row>
      <xdr:rowOff>9525</xdr:rowOff>
    </xdr:to>
    <xdr:graphicFrame macro="">
      <xdr:nvGraphicFramePr>
        <xdr:cNvPr id="12" name="1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95249</xdr:colOff>
      <xdr:row>14</xdr:row>
      <xdr:rowOff>142874</xdr:rowOff>
    </xdr:from>
    <xdr:to>
      <xdr:col>12</xdr:col>
      <xdr:colOff>9524</xdr:colOff>
      <xdr:row>34</xdr:row>
      <xdr:rowOff>133350</xdr:rowOff>
    </xdr:to>
    <xdr:graphicFrame macro="">
      <xdr:nvGraphicFramePr>
        <xdr:cNvPr id="13" name="1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38</xdr:row>
      <xdr:rowOff>171449</xdr:rowOff>
    </xdr:from>
    <xdr:to>
      <xdr:col>11</xdr:col>
      <xdr:colOff>533400</xdr:colOff>
      <xdr:row>49</xdr:row>
      <xdr:rowOff>180974</xdr:rowOff>
    </xdr:to>
    <xdr:graphicFrame macro="">
      <xdr:nvGraphicFramePr>
        <xdr:cNvPr id="14" name="1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361950</xdr:colOff>
      <xdr:row>35</xdr:row>
      <xdr:rowOff>76200</xdr:rowOff>
    </xdr:from>
    <xdr:to>
      <xdr:col>3</xdr:col>
      <xdr:colOff>428625</xdr:colOff>
      <xdr:row>49</xdr:row>
      <xdr:rowOff>152400</xdr:rowOff>
    </xdr:to>
    <xdr:graphicFrame macro="">
      <xdr:nvGraphicFramePr>
        <xdr:cNvPr id="15" name="1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323850</xdr:colOff>
      <xdr:row>55</xdr:row>
      <xdr:rowOff>152400</xdr:rowOff>
    </xdr:from>
    <xdr:to>
      <xdr:col>12</xdr:col>
      <xdr:colOff>19050</xdr:colOff>
      <xdr:row>70</xdr:row>
      <xdr:rowOff>47625</xdr:rowOff>
    </xdr:to>
    <xdr:graphicFrame macro="">
      <xdr:nvGraphicFramePr>
        <xdr:cNvPr id="18" name="17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47624</xdr:colOff>
      <xdr:row>92</xdr:row>
      <xdr:rowOff>133350</xdr:rowOff>
    </xdr:from>
    <xdr:to>
      <xdr:col>18</xdr:col>
      <xdr:colOff>381000</xdr:colOff>
      <xdr:row>128</xdr:row>
      <xdr:rowOff>9525</xdr:rowOff>
    </xdr:to>
    <xdr:graphicFrame macro="">
      <xdr:nvGraphicFramePr>
        <xdr:cNvPr id="10" name="Γράφημα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55" workbookViewId="0">
      <selection activeCell="A43" sqref="A43"/>
    </sheetView>
  </sheetViews>
  <sheetFormatPr defaultRowHeight="12" x14ac:dyDescent="0.2"/>
  <cols>
    <col min="1" max="1" width="17.5703125" style="1" customWidth="1"/>
    <col min="2" max="2" width="10.7109375" style="1" customWidth="1"/>
    <col min="3" max="3" width="14.7109375" style="1" customWidth="1"/>
    <col min="4" max="4" width="13.7109375" style="21" customWidth="1"/>
    <col min="5" max="5" width="12.42578125" style="22" customWidth="1"/>
    <col min="6" max="6" width="10.85546875" style="22" bestFit="1" customWidth="1"/>
    <col min="7" max="16384" width="9.140625" style="1"/>
  </cols>
  <sheetData>
    <row r="1" spans="1:6" x14ac:dyDescent="0.2">
      <c r="A1" s="254" t="s">
        <v>56</v>
      </c>
      <c r="B1" s="255"/>
      <c r="C1" s="255"/>
      <c r="D1" s="255"/>
      <c r="E1" s="255"/>
      <c r="F1" s="256"/>
    </row>
    <row r="2" spans="1:6" s="4" customFormat="1" ht="12" customHeight="1" x14ac:dyDescent="0.25">
      <c r="A2" s="247" t="s">
        <v>2</v>
      </c>
      <c r="B2" s="250" t="s">
        <v>0</v>
      </c>
      <c r="C2" s="250"/>
      <c r="D2" s="251" t="s">
        <v>1</v>
      </c>
      <c r="E2" s="251"/>
      <c r="F2" s="251"/>
    </row>
    <row r="3" spans="1:6" s="4" customFormat="1" ht="24" customHeight="1" x14ac:dyDescent="0.25">
      <c r="A3" s="248"/>
      <c r="B3" s="250" t="s">
        <v>3</v>
      </c>
      <c r="C3" s="250" t="s">
        <v>4</v>
      </c>
      <c r="D3" s="252" t="s">
        <v>5</v>
      </c>
      <c r="E3" s="253" t="s">
        <v>6</v>
      </c>
      <c r="F3" s="253" t="s">
        <v>7</v>
      </c>
    </row>
    <row r="4" spans="1:6" s="4" customFormat="1" x14ac:dyDescent="0.25">
      <c r="A4" s="249"/>
      <c r="B4" s="250"/>
      <c r="C4" s="250"/>
      <c r="D4" s="252"/>
      <c r="E4" s="253"/>
      <c r="F4" s="253"/>
    </row>
    <row r="5" spans="1:6" x14ac:dyDescent="0.2">
      <c r="A5" s="17" t="s">
        <v>13</v>
      </c>
      <c r="B5" s="5">
        <v>5918401.6399999997</v>
      </c>
      <c r="C5" s="5">
        <v>2959200.82</v>
      </c>
      <c r="D5" s="18">
        <v>36</v>
      </c>
      <c r="E5" s="5">
        <v>11346151.43</v>
      </c>
      <c r="F5" s="5">
        <v>5673075.7149999999</v>
      </c>
    </row>
    <row r="6" spans="1:6" x14ac:dyDescent="0.2">
      <c r="A6" s="17" t="s">
        <v>15</v>
      </c>
      <c r="B6" s="5">
        <v>550000</v>
      </c>
      <c r="C6" s="5">
        <v>275000</v>
      </c>
      <c r="D6" s="18">
        <v>0</v>
      </c>
      <c r="E6" s="5">
        <v>0</v>
      </c>
      <c r="F6" s="5">
        <v>0</v>
      </c>
    </row>
    <row r="7" spans="1:6" s="14" customFormat="1" x14ac:dyDescent="0.2">
      <c r="A7" s="27" t="s">
        <v>57</v>
      </c>
      <c r="B7" s="15">
        <f>SUM(B5:B6)</f>
        <v>6468401.6399999997</v>
      </c>
      <c r="C7" s="15">
        <f>SUM(C5:C6)</f>
        <v>3234200.82</v>
      </c>
      <c r="D7" s="13">
        <f>SUM(D5:D6)</f>
        <v>36</v>
      </c>
      <c r="E7" s="15">
        <f>SUM(E5:E6)</f>
        <v>11346151.43</v>
      </c>
      <c r="F7" s="15">
        <f>SUM(F5:F6)</f>
        <v>5673075.7149999999</v>
      </c>
    </row>
    <row r="8" spans="1:6" x14ac:dyDescent="0.2">
      <c r="A8" s="17" t="s">
        <v>17</v>
      </c>
      <c r="B8" s="5">
        <v>1100000</v>
      </c>
      <c r="C8" s="5">
        <v>550000</v>
      </c>
      <c r="D8" s="18">
        <v>0</v>
      </c>
      <c r="E8" s="5">
        <v>0</v>
      </c>
      <c r="F8" s="5">
        <v>0</v>
      </c>
    </row>
    <row r="9" spans="1:6" x14ac:dyDescent="0.2">
      <c r="A9" s="17" t="s">
        <v>19</v>
      </c>
      <c r="B9" s="5">
        <v>459400</v>
      </c>
      <c r="C9" s="5">
        <v>229700</v>
      </c>
      <c r="D9" s="18">
        <v>2</v>
      </c>
      <c r="E9" s="5">
        <v>230233.92</v>
      </c>
      <c r="F9" s="5">
        <v>115116.96</v>
      </c>
    </row>
    <row r="10" spans="1:6" x14ac:dyDescent="0.2">
      <c r="A10" s="17" t="s">
        <v>21</v>
      </c>
      <c r="B10" s="5">
        <v>66000</v>
      </c>
      <c r="C10" s="5">
        <v>33000</v>
      </c>
      <c r="D10" s="18">
        <v>0</v>
      </c>
      <c r="E10" s="5">
        <v>0</v>
      </c>
      <c r="F10" s="5">
        <v>0</v>
      </c>
    </row>
    <row r="11" spans="1:6" x14ac:dyDescent="0.2">
      <c r="A11" s="17" t="s">
        <v>23</v>
      </c>
      <c r="B11" s="5">
        <v>352000</v>
      </c>
      <c r="C11" s="5">
        <v>176000</v>
      </c>
      <c r="D11" s="18">
        <v>0</v>
      </c>
      <c r="E11" s="5">
        <v>0</v>
      </c>
      <c r="F11" s="5">
        <v>0</v>
      </c>
    </row>
    <row r="12" spans="1:6" x14ac:dyDescent="0.2">
      <c r="A12" s="17" t="s">
        <v>26</v>
      </c>
      <c r="B12" s="5">
        <v>122000</v>
      </c>
      <c r="C12" s="5">
        <v>61000</v>
      </c>
      <c r="D12" s="18">
        <v>1</v>
      </c>
      <c r="E12" s="5">
        <v>143817.57999999999</v>
      </c>
      <c r="F12" s="5">
        <v>71908.789999999994</v>
      </c>
    </row>
    <row r="13" spans="1:6" s="14" customFormat="1" x14ac:dyDescent="0.2">
      <c r="A13" s="27" t="s">
        <v>58</v>
      </c>
      <c r="B13" s="15">
        <f>SUM(B8:B12)</f>
        <v>2099400</v>
      </c>
      <c r="C13" s="15">
        <f>SUM(C8:C12)</f>
        <v>1049700</v>
      </c>
      <c r="D13" s="13">
        <f>SUM(D8:D12)</f>
        <v>3</v>
      </c>
      <c r="E13" s="15">
        <f>SUM(E8:E12)</f>
        <v>374051.5</v>
      </c>
      <c r="F13" s="15">
        <f>SUM(F8:F12)</f>
        <v>187025.75</v>
      </c>
    </row>
    <row r="14" spans="1:6" x14ac:dyDescent="0.2">
      <c r="A14" s="17" t="s">
        <v>28</v>
      </c>
      <c r="B14" s="5">
        <v>1028000</v>
      </c>
      <c r="C14" s="5">
        <v>514000</v>
      </c>
      <c r="D14" s="18">
        <v>7</v>
      </c>
      <c r="E14" s="5">
        <v>1373169.0399999998</v>
      </c>
      <c r="F14" s="5">
        <v>686584.5199999999</v>
      </c>
    </row>
    <row r="15" spans="1:6" x14ac:dyDescent="0.2">
      <c r="A15" s="17" t="s">
        <v>30</v>
      </c>
      <c r="B15" s="5">
        <v>1493290</v>
      </c>
      <c r="C15" s="5">
        <v>746645</v>
      </c>
      <c r="D15" s="18">
        <v>7</v>
      </c>
      <c r="E15" s="5">
        <v>1302515.1100000001</v>
      </c>
      <c r="F15" s="5">
        <v>651257.55500000005</v>
      </c>
    </row>
    <row r="16" spans="1:6" x14ac:dyDescent="0.2">
      <c r="A16" s="17" t="s">
        <v>32</v>
      </c>
      <c r="B16" s="5">
        <v>1639240</v>
      </c>
      <c r="C16" s="5">
        <v>819620</v>
      </c>
      <c r="D16" s="18">
        <v>10</v>
      </c>
      <c r="E16" s="5">
        <v>2090368.4899999998</v>
      </c>
      <c r="F16" s="5">
        <v>1045184.2449999999</v>
      </c>
    </row>
    <row r="17" spans="1:10" s="14" customFormat="1" x14ac:dyDescent="0.2">
      <c r="A17" s="27" t="s">
        <v>59</v>
      </c>
      <c r="B17" s="15">
        <f>SUM(B14:B16)</f>
        <v>4160530</v>
      </c>
      <c r="C17" s="15">
        <f>SUM(C14:C16)</f>
        <v>2080265</v>
      </c>
      <c r="D17" s="13">
        <f>SUM(D14:D16)</f>
        <v>24</v>
      </c>
      <c r="E17" s="15">
        <f>SUM(E14:E16)</f>
        <v>4766052.6399999997</v>
      </c>
      <c r="F17" s="15">
        <f>SUM(F14:F16)</f>
        <v>2383026.3199999998</v>
      </c>
    </row>
    <row r="18" spans="1:10" x14ac:dyDescent="0.2">
      <c r="A18" s="17" t="s">
        <v>34</v>
      </c>
      <c r="B18" s="5">
        <v>70000</v>
      </c>
      <c r="C18" s="5">
        <v>49000</v>
      </c>
      <c r="D18" s="18">
        <v>2</v>
      </c>
      <c r="E18" s="5">
        <v>126224.75</v>
      </c>
      <c r="F18" s="5">
        <v>88357.324999999997</v>
      </c>
    </row>
    <row r="19" spans="1:10" x14ac:dyDescent="0.2">
      <c r="A19" s="17" t="s">
        <v>36</v>
      </c>
      <c r="B19" s="5">
        <v>2196500</v>
      </c>
      <c r="C19" s="5">
        <v>1098250</v>
      </c>
      <c r="D19" s="18">
        <v>11</v>
      </c>
      <c r="E19" s="5">
        <v>4062958.37</v>
      </c>
      <c r="F19" s="5">
        <v>2031479.1850000001</v>
      </c>
    </row>
    <row r="20" spans="1:10" x14ac:dyDescent="0.2">
      <c r="A20" s="17" t="s">
        <v>39</v>
      </c>
      <c r="B20" s="5">
        <v>1553000</v>
      </c>
      <c r="C20" s="5">
        <v>776500</v>
      </c>
      <c r="D20" s="18">
        <v>23</v>
      </c>
      <c r="E20" s="5">
        <v>3853085.2199999997</v>
      </c>
      <c r="F20" s="5">
        <v>1926542.6099999999</v>
      </c>
    </row>
    <row r="21" spans="1:10" x14ac:dyDescent="0.2">
      <c r="A21" s="17" t="s">
        <v>42</v>
      </c>
      <c r="B21" s="5">
        <v>710360</v>
      </c>
      <c r="C21" s="5">
        <v>355180</v>
      </c>
      <c r="D21" s="18">
        <v>6</v>
      </c>
      <c r="E21" s="5">
        <v>1532423.84</v>
      </c>
      <c r="F21" s="5">
        <v>766211.92</v>
      </c>
    </row>
    <row r="22" spans="1:10" s="14" customFormat="1" x14ac:dyDescent="0.2">
      <c r="A22" s="27" t="s">
        <v>60</v>
      </c>
      <c r="B22" s="15">
        <f>SUM(B18:B21)</f>
        <v>4529860</v>
      </c>
      <c r="C22" s="15">
        <f>SUM(C18:C21)</f>
        <v>2278930</v>
      </c>
      <c r="D22" s="13">
        <f>SUM(D18:D21)</f>
        <v>42</v>
      </c>
      <c r="E22" s="15">
        <f>SUM(E18:E21)</f>
        <v>9574692.1799999997</v>
      </c>
      <c r="F22" s="15">
        <f>SUM(F18:F21)</f>
        <v>4812591.04</v>
      </c>
    </row>
    <row r="23" spans="1:10" x14ac:dyDescent="0.2">
      <c r="A23" s="17" t="s">
        <v>44</v>
      </c>
      <c r="B23" s="5">
        <v>527084.81000000006</v>
      </c>
      <c r="C23" s="5">
        <v>527084.81000000006</v>
      </c>
      <c r="D23" s="18">
        <v>6</v>
      </c>
      <c r="E23" s="5">
        <v>850423.79999999993</v>
      </c>
      <c r="F23" s="5">
        <v>850423.79999999993</v>
      </c>
    </row>
    <row r="24" spans="1:10" x14ac:dyDescent="0.2">
      <c r="A24" s="17" t="s">
        <v>46</v>
      </c>
      <c r="B24" s="5">
        <v>177776.87</v>
      </c>
      <c r="C24" s="5">
        <v>177776.87</v>
      </c>
      <c r="D24" s="18">
        <v>12</v>
      </c>
      <c r="E24" s="5">
        <v>635647.62000000011</v>
      </c>
      <c r="F24" s="5">
        <v>628147.84750000003</v>
      </c>
    </row>
    <row r="25" spans="1:10" s="14" customFormat="1" x14ac:dyDescent="0.2">
      <c r="A25" s="27" t="s">
        <v>61</v>
      </c>
      <c r="B25" s="15">
        <f>SUM(B23:B24)</f>
        <v>704861.68</v>
      </c>
      <c r="C25" s="15">
        <f>SUM(C23:C24)</f>
        <v>704861.68</v>
      </c>
      <c r="D25" s="13">
        <f>SUM(D23:D24)</f>
        <v>18</v>
      </c>
      <c r="E25" s="15">
        <f>SUM(E23:E24)</f>
        <v>1486071.42</v>
      </c>
      <c r="F25" s="15">
        <f>SUM(F23:F24)</f>
        <v>1478571.6475</v>
      </c>
    </row>
    <row r="26" spans="1:10" x14ac:dyDescent="0.2">
      <c r="A26" s="17" t="s">
        <v>47</v>
      </c>
      <c r="B26" s="5">
        <v>100000</v>
      </c>
      <c r="C26" s="5">
        <v>100000</v>
      </c>
      <c r="D26" s="18">
        <v>0</v>
      </c>
      <c r="E26" s="5">
        <v>0</v>
      </c>
      <c r="F26" s="5">
        <v>0</v>
      </c>
    </row>
    <row r="27" spans="1:10" x14ac:dyDescent="0.2">
      <c r="A27" s="17" t="s">
        <v>49</v>
      </c>
      <c r="B27" s="5">
        <v>307717.07999999996</v>
      </c>
      <c r="C27" s="5">
        <v>230787.81</v>
      </c>
      <c r="D27" s="18">
        <v>2</v>
      </c>
      <c r="E27" s="5">
        <v>238209.38</v>
      </c>
      <c r="F27" s="5">
        <v>178657.035</v>
      </c>
    </row>
    <row r="28" spans="1:10" x14ac:dyDescent="0.2">
      <c r="A28" s="17" t="s">
        <v>51</v>
      </c>
      <c r="B28" s="5">
        <v>533000</v>
      </c>
      <c r="C28" s="5">
        <v>533000</v>
      </c>
      <c r="D28" s="18">
        <v>4</v>
      </c>
      <c r="E28" s="5">
        <v>863523.31</v>
      </c>
      <c r="F28" s="5">
        <v>863523.31</v>
      </c>
    </row>
    <row r="29" spans="1:10" x14ac:dyDescent="0.2">
      <c r="A29" s="17" t="s">
        <v>54</v>
      </c>
      <c r="B29" s="5">
        <v>265853.33</v>
      </c>
      <c r="C29" s="5">
        <v>199389.9975</v>
      </c>
      <c r="D29" s="18">
        <v>17</v>
      </c>
      <c r="E29" s="5">
        <v>396004.65850000002</v>
      </c>
      <c r="F29" s="5">
        <v>297003.49387499999</v>
      </c>
    </row>
    <row r="30" spans="1:10" s="14" customFormat="1" x14ac:dyDescent="0.2">
      <c r="A30" s="27" t="s">
        <v>62</v>
      </c>
      <c r="B30" s="15">
        <f>SUM(B26:B29)</f>
        <v>1206570.4099999999</v>
      </c>
      <c r="C30" s="15">
        <f>SUM(C26:C29)</f>
        <v>1063177.8075000001</v>
      </c>
      <c r="D30" s="13">
        <f>SUM(D26:D29)</f>
        <v>23</v>
      </c>
      <c r="E30" s="15">
        <f>SUM(E26:E29)</f>
        <v>1497737.3484999998</v>
      </c>
      <c r="F30" s="15">
        <f>SUM(F26:F29)</f>
        <v>1339183.8388750001</v>
      </c>
      <c r="I30" s="257" t="s">
        <v>70</v>
      </c>
      <c r="J30" s="257"/>
    </row>
    <row r="31" spans="1:10" s="14" customFormat="1" x14ac:dyDescent="0.2">
      <c r="A31" s="16" t="s">
        <v>55</v>
      </c>
      <c r="B31" s="19">
        <v>19169623.729999997</v>
      </c>
      <c r="C31" s="19">
        <v>10411135.307500001</v>
      </c>
      <c r="D31" s="20">
        <v>146</v>
      </c>
      <c r="E31" s="19">
        <v>29044756.518499997</v>
      </c>
      <c r="F31" s="19">
        <v>15873474.311375001</v>
      </c>
    </row>
    <row r="33" spans="1:10" x14ac:dyDescent="0.2">
      <c r="A33" s="254" t="s">
        <v>64</v>
      </c>
      <c r="B33" s="255"/>
      <c r="C33" s="255"/>
      <c r="D33" s="255"/>
      <c r="E33" s="255"/>
      <c r="F33" s="256"/>
    </row>
    <row r="34" spans="1:10" x14ac:dyDescent="0.2">
      <c r="A34" s="247" t="s">
        <v>65</v>
      </c>
      <c r="B34" s="250" t="s">
        <v>0</v>
      </c>
      <c r="C34" s="250"/>
      <c r="D34" s="251" t="s">
        <v>1</v>
      </c>
      <c r="E34" s="251"/>
      <c r="F34" s="251"/>
    </row>
    <row r="35" spans="1:10" x14ac:dyDescent="0.2">
      <c r="A35" s="248"/>
      <c r="B35" s="250" t="s">
        <v>3</v>
      </c>
      <c r="C35" s="250" t="s">
        <v>4</v>
      </c>
      <c r="D35" s="252" t="s">
        <v>5</v>
      </c>
      <c r="E35" s="253" t="s">
        <v>6</v>
      </c>
      <c r="F35" s="253" t="s">
        <v>7</v>
      </c>
    </row>
    <row r="36" spans="1:10" ht="24" customHeight="1" x14ac:dyDescent="0.2">
      <c r="A36" s="249"/>
      <c r="B36" s="250"/>
      <c r="C36" s="250"/>
      <c r="D36" s="252"/>
      <c r="E36" s="253"/>
      <c r="F36" s="253"/>
    </row>
    <row r="37" spans="1:10" s="14" customFormat="1" x14ac:dyDescent="0.2">
      <c r="A37" s="26" t="s">
        <v>57</v>
      </c>
      <c r="B37" s="24">
        <v>6468401.6399999997</v>
      </c>
      <c r="C37" s="24">
        <v>3234200.82</v>
      </c>
      <c r="D37" s="25">
        <v>36</v>
      </c>
      <c r="E37" s="24">
        <v>11346151.43</v>
      </c>
      <c r="F37" s="24">
        <v>5673075.7149999999</v>
      </c>
    </row>
    <row r="38" spans="1:10" s="14" customFormat="1" x14ac:dyDescent="0.2">
      <c r="A38" s="26" t="s">
        <v>58</v>
      </c>
      <c r="B38" s="24">
        <v>2099400</v>
      </c>
      <c r="C38" s="24">
        <v>1049700</v>
      </c>
      <c r="D38" s="25">
        <v>3</v>
      </c>
      <c r="E38" s="24">
        <v>374051.5</v>
      </c>
      <c r="F38" s="24">
        <v>187025.75</v>
      </c>
    </row>
    <row r="39" spans="1:10" s="14" customFormat="1" x14ac:dyDescent="0.2">
      <c r="A39" s="26" t="s">
        <v>59</v>
      </c>
      <c r="B39" s="24">
        <v>4160530</v>
      </c>
      <c r="C39" s="24">
        <v>2080265</v>
      </c>
      <c r="D39" s="25">
        <v>24</v>
      </c>
      <c r="E39" s="24">
        <v>4766052.6399999997</v>
      </c>
      <c r="F39" s="24">
        <v>2383026.3199999998</v>
      </c>
    </row>
    <row r="40" spans="1:10" s="14" customFormat="1" x14ac:dyDescent="0.2">
      <c r="A40" s="26" t="s">
        <v>60</v>
      </c>
      <c r="B40" s="24">
        <v>4529860</v>
      </c>
      <c r="C40" s="24">
        <v>2278930</v>
      </c>
      <c r="D40" s="25">
        <v>42</v>
      </c>
      <c r="E40" s="24">
        <v>9574692.1799999997</v>
      </c>
      <c r="F40" s="24">
        <v>4812591.04</v>
      </c>
    </row>
    <row r="41" spans="1:10" s="14" customFormat="1" x14ac:dyDescent="0.2">
      <c r="A41" s="26" t="s">
        <v>61</v>
      </c>
      <c r="B41" s="24">
        <v>704861.68</v>
      </c>
      <c r="C41" s="24">
        <v>704861.68</v>
      </c>
      <c r="D41" s="25">
        <v>18</v>
      </c>
      <c r="E41" s="24">
        <v>1486071.42</v>
      </c>
      <c r="F41" s="24">
        <v>1478571.6475</v>
      </c>
    </row>
    <row r="42" spans="1:10" s="14" customFormat="1" x14ac:dyDescent="0.2">
      <c r="A42" s="26" t="s">
        <v>62</v>
      </c>
      <c r="B42" s="24">
        <v>1206570.4099999999</v>
      </c>
      <c r="C42" s="24">
        <v>1063177.8075000001</v>
      </c>
      <c r="D42" s="25">
        <v>23</v>
      </c>
      <c r="E42" s="24">
        <v>1497737.3484999998</v>
      </c>
      <c r="F42" s="24">
        <v>1339183.8388750001</v>
      </c>
    </row>
    <row r="43" spans="1:10" s="14" customFormat="1" x14ac:dyDescent="0.2">
      <c r="A43" s="26" t="s">
        <v>63</v>
      </c>
      <c r="B43" s="28">
        <f>SUM(B37:B42)</f>
        <v>19169623.73</v>
      </c>
      <c r="C43" s="28">
        <f>SUM(C37:C42)</f>
        <v>10411135.307500001</v>
      </c>
      <c r="D43" s="25">
        <f>SUM(D37:D42)</f>
        <v>146</v>
      </c>
      <c r="E43" s="29">
        <f>SUM(E37:E42)</f>
        <v>29044756.5185</v>
      </c>
      <c r="F43" s="29">
        <f>SUM(F37:F42)</f>
        <v>15873474.311375</v>
      </c>
      <c r="I43" s="257" t="s">
        <v>71</v>
      </c>
      <c r="J43" s="257"/>
    </row>
    <row r="46" spans="1:10" x14ac:dyDescent="0.2">
      <c r="A46" s="31"/>
      <c r="B46" s="26" t="s">
        <v>57</v>
      </c>
      <c r="C46" s="30">
        <f t="shared" ref="C46:C51" si="0">C37/10411135.31</f>
        <v>0.31064823611441467</v>
      </c>
    </row>
    <row r="47" spans="1:10" x14ac:dyDescent="0.2">
      <c r="A47" s="31"/>
      <c r="B47" s="26" t="s">
        <v>58</v>
      </c>
      <c r="C47" s="30">
        <f t="shared" si="0"/>
        <v>0.10082473896883777</v>
      </c>
    </row>
    <row r="48" spans="1:10" x14ac:dyDescent="0.2">
      <c r="A48" s="31"/>
      <c r="B48" s="26" t="s">
        <v>59</v>
      </c>
      <c r="C48" s="30">
        <f t="shared" si="0"/>
        <v>0.19981154197485884</v>
      </c>
    </row>
    <row r="49" spans="1:10" x14ac:dyDescent="0.2">
      <c r="A49" s="31"/>
      <c r="B49" s="26" t="s">
        <v>60</v>
      </c>
      <c r="C49" s="30">
        <f t="shared" si="0"/>
        <v>0.2188935146977741</v>
      </c>
    </row>
    <row r="50" spans="1:10" x14ac:dyDescent="0.2">
      <c r="A50" s="31"/>
      <c r="B50" s="26" t="s">
        <v>61</v>
      </c>
      <c r="C50" s="30">
        <f t="shared" si="0"/>
        <v>6.7702672092156302E-2</v>
      </c>
    </row>
    <row r="51" spans="1:10" x14ac:dyDescent="0.2">
      <c r="A51" s="31"/>
      <c r="B51" s="26" t="s">
        <v>62</v>
      </c>
      <c r="C51" s="30">
        <f t="shared" si="0"/>
        <v>0.10211929591183078</v>
      </c>
    </row>
    <row r="52" spans="1:10" x14ac:dyDescent="0.2">
      <c r="C52" s="26" t="s">
        <v>57</v>
      </c>
      <c r="D52" s="30">
        <f t="shared" ref="D52:D57" si="1">D37/146</f>
        <v>0.24657534246575341</v>
      </c>
      <c r="E52" s="32"/>
    </row>
    <row r="53" spans="1:10" x14ac:dyDescent="0.2">
      <c r="C53" s="26" t="s">
        <v>58</v>
      </c>
      <c r="D53" s="30">
        <f t="shared" si="1"/>
        <v>2.0547945205479451E-2</v>
      </c>
      <c r="E53" s="32"/>
    </row>
    <row r="54" spans="1:10" x14ac:dyDescent="0.2">
      <c r="C54" s="26" t="s">
        <v>59</v>
      </c>
      <c r="D54" s="30">
        <f t="shared" si="1"/>
        <v>0.16438356164383561</v>
      </c>
      <c r="E54" s="32"/>
    </row>
    <row r="55" spans="1:10" x14ac:dyDescent="0.2">
      <c r="C55" s="26" t="s">
        <v>60</v>
      </c>
      <c r="D55" s="30">
        <f t="shared" si="1"/>
        <v>0.28767123287671231</v>
      </c>
      <c r="E55" s="32"/>
    </row>
    <row r="56" spans="1:10" x14ac:dyDescent="0.2">
      <c r="C56" s="26" t="s">
        <v>61</v>
      </c>
      <c r="D56" s="30">
        <f t="shared" si="1"/>
        <v>0.12328767123287671</v>
      </c>
      <c r="E56" s="32"/>
    </row>
    <row r="57" spans="1:10" x14ac:dyDescent="0.2">
      <c r="C57" s="26" t="s">
        <v>62</v>
      </c>
      <c r="D57" s="30">
        <f t="shared" si="1"/>
        <v>0.15753424657534246</v>
      </c>
      <c r="E57" s="32"/>
    </row>
    <row r="58" spans="1:10" x14ac:dyDescent="0.2">
      <c r="E58" s="26" t="s">
        <v>57</v>
      </c>
      <c r="F58" s="30">
        <f t="shared" ref="F58:F63" si="2">F37/15873474.31</f>
        <v>0.35739344797541045</v>
      </c>
    </row>
    <row r="59" spans="1:10" x14ac:dyDescent="0.2">
      <c r="E59" s="26" t="s">
        <v>58</v>
      </c>
      <c r="F59" s="30">
        <f t="shared" si="2"/>
        <v>1.1782281959670113E-2</v>
      </c>
    </row>
    <row r="60" spans="1:10" x14ac:dyDescent="0.2">
      <c r="E60" s="26" t="s">
        <v>59</v>
      </c>
      <c r="F60" s="30">
        <f t="shared" si="2"/>
        <v>0.1501263222821192</v>
      </c>
      <c r="I60" s="257" t="s">
        <v>67</v>
      </c>
      <c r="J60" s="257"/>
    </row>
    <row r="61" spans="1:10" x14ac:dyDescent="0.2">
      <c r="E61" s="26" t="s">
        <v>60</v>
      </c>
      <c r="F61" s="30">
        <f t="shared" si="2"/>
        <v>0.30318447908837165</v>
      </c>
    </row>
    <row r="62" spans="1:10" x14ac:dyDescent="0.2">
      <c r="E62" s="26" t="s">
        <v>61</v>
      </c>
      <c r="F62" s="30">
        <f t="shared" si="2"/>
        <v>9.3147323555280312E-2</v>
      </c>
    </row>
    <row r="63" spans="1:10" x14ac:dyDescent="0.2">
      <c r="E63" s="26" t="s">
        <v>62</v>
      </c>
      <c r="F63" s="30">
        <f t="shared" si="2"/>
        <v>8.4366145225770683E-2</v>
      </c>
    </row>
    <row r="65" spans="2:4" x14ac:dyDescent="0.2">
      <c r="B65" s="17" t="s">
        <v>68</v>
      </c>
      <c r="C65" s="17" t="s">
        <v>66</v>
      </c>
      <c r="D65" s="18" t="s">
        <v>67</v>
      </c>
    </row>
    <row r="66" spans="2:4" x14ac:dyDescent="0.2">
      <c r="B66" s="26" t="s">
        <v>57</v>
      </c>
      <c r="C66" s="5">
        <v>3234200.82</v>
      </c>
      <c r="D66" s="5">
        <v>5673075.7149999999</v>
      </c>
    </row>
    <row r="67" spans="2:4" x14ac:dyDescent="0.2">
      <c r="B67" s="26" t="s">
        <v>58</v>
      </c>
      <c r="C67" s="5">
        <v>1049700</v>
      </c>
      <c r="D67" s="5">
        <v>187025.75</v>
      </c>
    </row>
    <row r="68" spans="2:4" x14ac:dyDescent="0.2">
      <c r="B68" s="26" t="s">
        <v>59</v>
      </c>
      <c r="C68" s="5">
        <v>2080265</v>
      </c>
      <c r="D68" s="5">
        <v>2383026.3199999998</v>
      </c>
    </row>
    <row r="69" spans="2:4" x14ac:dyDescent="0.2">
      <c r="B69" s="26" t="s">
        <v>60</v>
      </c>
      <c r="C69" s="5">
        <v>2278930</v>
      </c>
      <c r="D69" s="5">
        <v>4812591.04</v>
      </c>
    </row>
    <row r="70" spans="2:4" x14ac:dyDescent="0.2">
      <c r="B70" s="26" t="s">
        <v>61</v>
      </c>
      <c r="C70" s="5">
        <v>704861.68</v>
      </c>
      <c r="D70" s="5">
        <v>1478571.6475</v>
      </c>
    </row>
    <row r="71" spans="2:4" x14ac:dyDescent="0.2">
      <c r="B71" s="26" t="s">
        <v>62</v>
      </c>
      <c r="C71" s="5">
        <v>1063177.8075000001</v>
      </c>
      <c r="D71" s="5">
        <v>1339183.8388750001</v>
      </c>
    </row>
    <row r="76" spans="2:4" x14ac:dyDescent="0.2">
      <c r="C76" s="246" t="s">
        <v>72</v>
      </c>
      <c r="D76" s="246"/>
    </row>
  </sheetData>
  <mergeCells count="22">
    <mergeCell ref="A1:F1"/>
    <mergeCell ref="A33:F33"/>
    <mergeCell ref="I30:J30"/>
    <mergeCell ref="I43:J43"/>
    <mergeCell ref="I60:J60"/>
    <mergeCell ref="B2:C2"/>
    <mergeCell ref="D2:F2"/>
    <mergeCell ref="B3:B4"/>
    <mergeCell ref="C3:C4"/>
    <mergeCell ref="D3:D4"/>
    <mergeCell ref="E3:E4"/>
    <mergeCell ref="F3:F4"/>
    <mergeCell ref="A2:A4"/>
    <mergeCell ref="C76:D76"/>
    <mergeCell ref="A34:A36"/>
    <mergeCell ref="B34:C34"/>
    <mergeCell ref="D34:F34"/>
    <mergeCell ref="B35:B36"/>
    <mergeCell ref="C35:C36"/>
    <mergeCell ref="D35:D36"/>
    <mergeCell ref="E35:E36"/>
    <mergeCell ref="F35:F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9" workbookViewId="0">
      <selection activeCell="G57" sqref="G57"/>
    </sheetView>
  </sheetViews>
  <sheetFormatPr defaultRowHeight="12.75" x14ac:dyDescent="0.25"/>
  <cols>
    <col min="1" max="1" width="5.7109375" style="54" customWidth="1"/>
    <col min="2" max="2" width="12.140625" style="55" customWidth="1"/>
    <col min="3" max="3" width="11.85546875" style="56" customWidth="1"/>
    <col min="4" max="4" width="12.42578125" style="56" customWidth="1"/>
    <col min="5" max="5" width="7.5703125" style="57" customWidth="1"/>
    <col min="6" max="6" width="4.42578125" style="57" customWidth="1"/>
    <col min="7" max="7" width="12.28515625" style="48" bestFit="1" customWidth="1"/>
    <col min="8" max="223" width="9.140625" style="33"/>
    <col min="224" max="224" width="3.85546875" style="33" customWidth="1"/>
    <col min="225" max="225" width="6.140625" style="33" customWidth="1"/>
    <col min="226" max="226" width="15.42578125" style="33" customWidth="1"/>
    <col min="227" max="227" width="28.140625" style="33" customWidth="1"/>
    <col min="228" max="228" width="10.5703125" style="33" customWidth="1"/>
    <col min="229" max="229" width="11.5703125" style="33" customWidth="1"/>
    <col min="230" max="479" width="9.140625" style="33"/>
    <col min="480" max="480" width="3.85546875" style="33" customWidth="1"/>
    <col min="481" max="481" width="6.140625" style="33" customWidth="1"/>
    <col min="482" max="482" width="15.42578125" style="33" customWidth="1"/>
    <col min="483" max="483" width="28.140625" style="33" customWidth="1"/>
    <col min="484" max="484" width="10.5703125" style="33" customWidth="1"/>
    <col min="485" max="485" width="11.5703125" style="33" customWidth="1"/>
    <col min="486" max="735" width="9.140625" style="33"/>
    <col min="736" max="736" width="3.85546875" style="33" customWidth="1"/>
    <col min="737" max="737" width="6.140625" style="33" customWidth="1"/>
    <col min="738" max="738" width="15.42578125" style="33" customWidth="1"/>
    <col min="739" max="739" width="28.140625" style="33" customWidth="1"/>
    <col min="740" max="740" width="10.5703125" style="33" customWidth="1"/>
    <col min="741" max="741" width="11.5703125" style="33" customWidth="1"/>
    <col min="742" max="991" width="9.140625" style="33"/>
    <col min="992" max="992" width="3.85546875" style="33" customWidth="1"/>
    <col min="993" max="993" width="6.140625" style="33" customWidth="1"/>
    <col min="994" max="994" width="15.42578125" style="33" customWidth="1"/>
    <col min="995" max="995" width="28.140625" style="33" customWidth="1"/>
    <col min="996" max="996" width="10.5703125" style="33" customWidth="1"/>
    <col min="997" max="997" width="11.5703125" style="33" customWidth="1"/>
    <col min="998" max="1247" width="9.140625" style="33"/>
    <col min="1248" max="1248" width="3.85546875" style="33" customWidth="1"/>
    <col min="1249" max="1249" width="6.140625" style="33" customWidth="1"/>
    <col min="1250" max="1250" width="15.42578125" style="33" customWidth="1"/>
    <col min="1251" max="1251" width="28.140625" style="33" customWidth="1"/>
    <col min="1252" max="1252" width="10.5703125" style="33" customWidth="1"/>
    <col min="1253" max="1253" width="11.5703125" style="33" customWidth="1"/>
    <col min="1254" max="1503" width="9.140625" style="33"/>
    <col min="1504" max="1504" width="3.85546875" style="33" customWidth="1"/>
    <col min="1505" max="1505" width="6.140625" style="33" customWidth="1"/>
    <col min="1506" max="1506" width="15.42578125" style="33" customWidth="1"/>
    <col min="1507" max="1507" width="28.140625" style="33" customWidth="1"/>
    <col min="1508" max="1508" width="10.5703125" style="33" customWidth="1"/>
    <col min="1509" max="1509" width="11.5703125" style="33" customWidth="1"/>
    <col min="1510" max="1759" width="9.140625" style="33"/>
    <col min="1760" max="1760" width="3.85546875" style="33" customWidth="1"/>
    <col min="1761" max="1761" width="6.140625" style="33" customWidth="1"/>
    <col min="1762" max="1762" width="15.42578125" style="33" customWidth="1"/>
    <col min="1763" max="1763" width="28.140625" style="33" customWidth="1"/>
    <col min="1764" max="1764" width="10.5703125" style="33" customWidth="1"/>
    <col min="1765" max="1765" width="11.5703125" style="33" customWidth="1"/>
    <col min="1766" max="2015" width="9.140625" style="33"/>
    <col min="2016" max="2016" width="3.85546875" style="33" customWidth="1"/>
    <col min="2017" max="2017" width="6.140625" style="33" customWidth="1"/>
    <col min="2018" max="2018" width="15.42578125" style="33" customWidth="1"/>
    <col min="2019" max="2019" width="28.140625" style="33" customWidth="1"/>
    <col min="2020" max="2020" width="10.5703125" style="33" customWidth="1"/>
    <col min="2021" max="2021" width="11.5703125" style="33" customWidth="1"/>
    <col min="2022" max="2271" width="9.140625" style="33"/>
    <col min="2272" max="2272" width="3.85546875" style="33" customWidth="1"/>
    <col min="2273" max="2273" width="6.140625" style="33" customWidth="1"/>
    <col min="2274" max="2274" width="15.42578125" style="33" customWidth="1"/>
    <col min="2275" max="2275" width="28.140625" style="33" customWidth="1"/>
    <col min="2276" max="2276" width="10.5703125" style="33" customWidth="1"/>
    <col min="2277" max="2277" width="11.5703125" style="33" customWidth="1"/>
    <col min="2278" max="2527" width="9.140625" style="33"/>
    <col min="2528" max="2528" width="3.85546875" style="33" customWidth="1"/>
    <col min="2529" max="2529" width="6.140625" style="33" customWidth="1"/>
    <col min="2530" max="2530" width="15.42578125" style="33" customWidth="1"/>
    <col min="2531" max="2531" width="28.140625" style="33" customWidth="1"/>
    <col min="2532" max="2532" width="10.5703125" style="33" customWidth="1"/>
    <col min="2533" max="2533" width="11.5703125" style="33" customWidth="1"/>
    <col min="2534" max="2783" width="9.140625" style="33"/>
    <col min="2784" max="2784" width="3.85546875" style="33" customWidth="1"/>
    <col min="2785" max="2785" width="6.140625" style="33" customWidth="1"/>
    <col min="2786" max="2786" width="15.42578125" style="33" customWidth="1"/>
    <col min="2787" max="2787" width="28.140625" style="33" customWidth="1"/>
    <col min="2788" max="2788" width="10.5703125" style="33" customWidth="1"/>
    <col min="2789" max="2789" width="11.5703125" style="33" customWidth="1"/>
    <col min="2790" max="3039" width="9.140625" style="33"/>
    <col min="3040" max="3040" width="3.85546875" style="33" customWidth="1"/>
    <col min="3041" max="3041" width="6.140625" style="33" customWidth="1"/>
    <col min="3042" max="3042" width="15.42578125" style="33" customWidth="1"/>
    <col min="3043" max="3043" width="28.140625" style="33" customWidth="1"/>
    <col min="3044" max="3044" width="10.5703125" style="33" customWidth="1"/>
    <col min="3045" max="3045" width="11.5703125" style="33" customWidth="1"/>
    <col min="3046" max="3295" width="9.140625" style="33"/>
    <col min="3296" max="3296" width="3.85546875" style="33" customWidth="1"/>
    <col min="3297" max="3297" width="6.140625" style="33" customWidth="1"/>
    <col min="3298" max="3298" width="15.42578125" style="33" customWidth="1"/>
    <col min="3299" max="3299" width="28.140625" style="33" customWidth="1"/>
    <col min="3300" max="3300" width="10.5703125" style="33" customWidth="1"/>
    <col min="3301" max="3301" width="11.5703125" style="33" customWidth="1"/>
    <col min="3302" max="3551" width="9.140625" style="33"/>
    <col min="3552" max="3552" width="3.85546875" style="33" customWidth="1"/>
    <col min="3553" max="3553" width="6.140625" style="33" customWidth="1"/>
    <col min="3554" max="3554" width="15.42578125" style="33" customWidth="1"/>
    <col min="3555" max="3555" width="28.140625" style="33" customWidth="1"/>
    <col min="3556" max="3556" width="10.5703125" style="33" customWidth="1"/>
    <col min="3557" max="3557" width="11.5703125" style="33" customWidth="1"/>
    <col min="3558" max="3807" width="9.140625" style="33"/>
    <col min="3808" max="3808" width="3.85546875" style="33" customWidth="1"/>
    <col min="3809" max="3809" width="6.140625" style="33" customWidth="1"/>
    <col min="3810" max="3810" width="15.42578125" style="33" customWidth="1"/>
    <col min="3811" max="3811" width="28.140625" style="33" customWidth="1"/>
    <col min="3812" max="3812" width="10.5703125" style="33" customWidth="1"/>
    <col min="3813" max="3813" width="11.5703125" style="33" customWidth="1"/>
    <col min="3814" max="4063" width="9.140625" style="33"/>
    <col min="4064" max="4064" width="3.85546875" style="33" customWidth="1"/>
    <col min="4065" max="4065" width="6.140625" style="33" customWidth="1"/>
    <col min="4066" max="4066" width="15.42578125" style="33" customWidth="1"/>
    <col min="4067" max="4067" width="28.140625" style="33" customWidth="1"/>
    <col min="4068" max="4068" width="10.5703125" style="33" customWidth="1"/>
    <col min="4069" max="4069" width="11.5703125" style="33" customWidth="1"/>
    <col min="4070" max="4319" width="9.140625" style="33"/>
    <col min="4320" max="4320" width="3.85546875" style="33" customWidth="1"/>
    <col min="4321" max="4321" width="6.140625" style="33" customWidth="1"/>
    <col min="4322" max="4322" width="15.42578125" style="33" customWidth="1"/>
    <col min="4323" max="4323" width="28.140625" style="33" customWidth="1"/>
    <col min="4324" max="4324" width="10.5703125" style="33" customWidth="1"/>
    <col min="4325" max="4325" width="11.5703125" style="33" customWidth="1"/>
    <col min="4326" max="4575" width="9.140625" style="33"/>
    <col min="4576" max="4576" width="3.85546875" style="33" customWidth="1"/>
    <col min="4577" max="4577" width="6.140625" style="33" customWidth="1"/>
    <col min="4578" max="4578" width="15.42578125" style="33" customWidth="1"/>
    <col min="4579" max="4579" width="28.140625" style="33" customWidth="1"/>
    <col min="4580" max="4580" width="10.5703125" style="33" customWidth="1"/>
    <col min="4581" max="4581" width="11.5703125" style="33" customWidth="1"/>
    <col min="4582" max="4831" width="9.140625" style="33"/>
    <col min="4832" max="4832" width="3.85546875" style="33" customWidth="1"/>
    <col min="4833" max="4833" width="6.140625" style="33" customWidth="1"/>
    <col min="4834" max="4834" width="15.42578125" style="33" customWidth="1"/>
    <col min="4835" max="4835" width="28.140625" style="33" customWidth="1"/>
    <col min="4836" max="4836" width="10.5703125" style="33" customWidth="1"/>
    <col min="4837" max="4837" width="11.5703125" style="33" customWidth="1"/>
    <col min="4838" max="5087" width="9.140625" style="33"/>
    <col min="5088" max="5088" width="3.85546875" style="33" customWidth="1"/>
    <col min="5089" max="5089" width="6.140625" style="33" customWidth="1"/>
    <col min="5090" max="5090" width="15.42578125" style="33" customWidth="1"/>
    <col min="5091" max="5091" width="28.140625" style="33" customWidth="1"/>
    <col min="5092" max="5092" width="10.5703125" style="33" customWidth="1"/>
    <col min="5093" max="5093" width="11.5703125" style="33" customWidth="1"/>
    <col min="5094" max="5343" width="9.140625" style="33"/>
    <col min="5344" max="5344" width="3.85546875" style="33" customWidth="1"/>
    <col min="5345" max="5345" width="6.140625" style="33" customWidth="1"/>
    <col min="5346" max="5346" width="15.42578125" style="33" customWidth="1"/>
    <col min="5347" max="5347" width="28.140625" style="33" customWidth="1"/>
    <col min="5348" max="5348" width="10.5703125" style="33" customWidth="1"/>
    <col min="5349" max="5349" width="11.5703125" style="33" customWidth="1"/>
    <col min="5350" max="5599" width="9.140625" style="33"/>
    <col min="5600" max="5600" width="3.85546875" style="33" customWidth="1"/>
    <col min="5601" max="5601" width="6.140625" style="33" customWidth="1"/>
    <col min="5602" max="5602" width="15.42578125" style="33" customWidth="1"/>
    <col min="5603" max="5603" width="28.140625" style="33" customWidth="1"/>
    <col min="5604" max="5604" width="10.5703125" style="33" customWidth="1"/>
    <col min="5605" max="5605" width="11.5703125" style="33" customWidth="1"/>
    <col min="5606" max="5855" width="9.140625" style="33"/>
    <col min="5856" max="5856" width="3.85546875" style="33" customWidth="1"/>
    <col min="5857" max="5857" width="6.140625" style="33" customWidth="1"/>
    <col min="5858" max="5858" width="15.42578125" style="33" customWidth="1"/>
    <col min="5859" max="5859" width="28.140625" style="33" customWidth="1"/>
    <col min="5860" max="5860" width="10.5703125" style="33" customWidth="1"/>
    <col min="5861" max="5861" width="11.5703125" style="33" customWidth="1"/>
    <col min="5862" max="6111" width="9.140625" style="33"/>
    <col min="6112" max="6112" width="3.85546875" style="33" customWidth="1"/>
    <col min="6113" max="6113" width="6.140625" style="33" customWidth="1"/>
    <col min="6114" max="6114" width="15.42578125" style="33" customWidth="1"/>
    <col min="6115" max="6115" width="28.140625" style="33" customWidth="1"/>
    <col min="6116" max="6116" width="10.5703125" style="33" customWidth="1"/>
    <col min="6117" max="6117" width="11.5703125" style="33" customWidth="1"/>
    <col min="6118" max="6367" width="9.140625" style="33"/>
    <col min="6368" max="6368" width="3.85546875" style="33" customWidth="1"/>
    <col min="6369" max="6369" width="6.140625" style="33" customWidth="1"/>
    <col min="6370" max="6370" width="15.42578125" style="33" customWidth="1"/>
    <col min="6371" max="6371" width="28.140625" style="33" customWidth="1"/>
    <col min="6372" max="6372" width="10.5703125" style="33" customWidth="1"/>
    <col min="6373" max="6373" width="11.5703125" style="33" customWidth="1"/>
    <col min="6374" max="6623" width="9.140625" style="33"/>
    <col min="6624" max="6624" width="3.85546875" style="33" customWidth="1"/>
    <col min="6625" max="6625" width="6.140625" style="33" customWidth="1"/>
    <col min="6626" max="6626" width="15.42578125" style="33" customWidth="1"/>
    <col min="6627" max="6627" width="28.140625" style="33" customWidth="1"/>
    <col min="6628" max="6628" width="10.5703125" style="33" customWidth="1"/>
    <col min="6629" max="6629" width="11.5703125" style="33" customWidth="1"/>
    <col min="6630" max="6879" width="9.140625" style="33"/>
    <col min="6880" max="6880" width="3.85546875" style="33" customWidth="1"/>
    <col min="6881" max="6881" width="6.140625" style="33" customWidth="1"/>
    <col min="6882" max="6882" width="15.42578125" style="33" customWidth="1"/>
    <col min="6883" max="6883" width="28.140625" style="33" customWidth="1"/>
    <col min="6884" max="6884" width="10.5703125" style="33" customWidth="1"/>
    <col min="6885" max="6885" width="11.5703125" style="33" customWidth="1"/>
    <col min="6886" max="7135" width="9.140625" style="33"/>
    <col min="7136" max="7136" width="3.85546875" style="33" customWidth="1"/>
    <col min="7137" max="7137" width="6.140625" style="33" customWidth="1"/>
    <col min="7138" max="7138" width="15.42578125" style="33" customWidth="1"/>
    <col min="7139" max="7139" width="28.140625" style="33" customWidth="1"/>
    <col min="7140" max="7140" width="10.5703125" style="33" customWidth="1"/>
    <col min="7141" max="7141" width="11.5703125" style="33" customWidth="1"/>
    <col min="7142" max="7391" width="9.140625" style="33"/>
    <col min="7392" max="7392" width="3.85546875" style="33" customWidth="1"/>
    <col min="7393" max="7393" width="6.140625" style="33" customWidth="1"/>
    <col min="7394" max="7394" width="15.42578125" style="33" customWidth="1"/>
    <col min="7395" max="7395" width="28.140625" style="33" customWidth="1"/>
    <col min="7396" max="7396" width="10.5703125" style="33" customWidth="1"/>
    <col min="7397" max="7397" width="11.5703125" style="33" customWidth="1"/>
    <col min="7398" max="7647" width="9.140625" style="33"/>
    <col min="7648" max="7648" width="3.85546875" style="33" customWidth="1"/>
    <col min="7649" max="7649" width="6.140625" style="33" customWidth="1"/>
    <col min="7650" max="7650" width="15.42578125" style="33" customWidth="1"/>
    <col min="7651" max="7651" width="28.140625" style="33" customWidth="1"/>
    <col min="7652" max="7652" width="10.5703125" style="33" customWidth="1"/>
    <col min="7653" max="7653" width="11.5703125" style="33" customWidth="1"/>
    <col min="7654" max="7903" width="9.140625" style="33"/>
    <col min="7904" max="7904" width="3.85546875" style="33" customWidth="1"/>
    <col min="7905" max="7905" width="6.140625" style="33" customWidth="1"/>
    <col min="7906" max="7906" width="15.42578125" style="33" customWidth="1"/>
    <col min="7907" max="7907" width="28.140625" style="33" customWidth="1"/>
    <col min="7908" max="7908" width="10.5703125" style="33" customWidth="1"/>
    <col min="7909" max="7909" width="11.5703125" style="33" customWidth="1"/>
    <col min="7910" max="8159" width="9.140625" style="33"/>
    <col min="8160" max="8160" width="3.85546875" style="33" customWidth="1"/>
    <col min="8161" max="8161" width="6.140625" style="33" customWidth="1"/>
    <col min="8162" max="8162" width="15.42578125" style="33" customWidth="1"/>
    <col min="8163" max="8163" width="28.140625" style="33" customWidth="1"/>
    <col min="8164" max="8164" width="10.5703125" style="33" customWidth="1"/>
    <col min="8165" max="8165" width="11.5703125" style="33" customWidth="1"/>
    <col min="8166" max="8415" width="9.140625" style="33"/>
    <col min="8416" max="8416" width="3.85546875" style="33" customWidth="1"/>
    <col min="8417" max="8417" width="6.140625" style="33" customWidth="1"/>
    <col min="8418" max="8418" width="15.42578125" style="33" customWidth="1"/>
    <col min="8419" max="8419" width="28.140625" style="33" customWidth="1"/>
    <col min="8420" max="8420" width="10.5703125" style="33" customWidth="1"/>
    <col min="8421" max="8421" width="11.5703125" style="33" customWidth="1"/>
    <col min="8422" max="8671" width="9.140625" style="33"/>
    <col min="8672" max="8672" width="3.85546875" style="33" customWidth="1"/>
    <col min="8673" max="8673" width="6.140625" style="33" customWidth="1"/>
    <col min="8674" max="8674" width="15.42578125" style="33" customWidth="1"/>
    <col min="8675" max="8675" width="28.140625" style="33" customWidth="1"/>
    <col min="8676" max="8676" width="10.5703125" style="33" customWidth="1"/>
    <col min="8677" max="8677" width="11.5703125" style="33" customWidth="1"/>
    <col min="8678" max="8927" width="9.140625" style="33"/>
    <col min="8928" max="8928" width="3.85546875" style="33" customWidth="1"/>
    <col min="8929" max="8929" width="6.140625" style="33" customWidth="1"/>
    <col min="8930" max="8930" width="15.42578125" style="33" customWidth="1"/>
    <col min="8931" max="8931" width="28.140625" style="33" customWidth="1"/>
    <col min="8932" max="8932" width="10.5703125" style="33" customWidth="1"/>
    <col min="8933" max="8933" width="11.5703125" style="33" customWidth="1"/>
    <col min="8934" max="9183" width="9.140625" style="33"/>
    <col min="9184" max="9184" width="3.85546875" style="33" customWidth="1"/>
    <col min="9185" max="9185" width="6.140625" style="33" customWidth="1"/>
    <col min="9186" max="9186" width="15.42578125" style="33" customWidth="1"/>
    <col min="9187" max="9187" width="28.140625" style="33" customWidth="1"/>
    <col min="9188" max="9188" width="10.5703125" style="33" customWidth="1"/>
    <col min="9189" max="9189" width="11.5703125" style="33" customWidth="1"/>
    <col min="9190" max="9439" width="9.140625" style="33"/>
    <col min="9440" max="9440" width="3.85546875" style="33" customWidth="1"/>
    <col min="9441" max="9441" width="6.140625" style="33" customWidth="1"/>
    <col min="9442" max="9442" width="15.42578125" style="33" customWidth="1"/>
    <col min="9443" max="9443" width="28.140625" style="33" customWidth="1"/>
    <col min="9444" max="9444" width="10.5703125" style="33" customWidth="1"/>
    <col min="9445" max="9445" width="11.5703125" style="33" customWidth="1"/>
    <col min="9446" max="9695" width="9.140625" style="33"/>
    <col min="9696" max="9696" width="3.85546875" style="33" customWidth="1"/>
    <col min="9697" max="9697" width="6.140625" style="33" customWidth="1"/>
    <col min="9698" max="9698" width="15.42578125" style="33" customWidth="1"/>
    <col min="9699" max="9699" width="28.140625" style="33" customWidth="1"/>
    <col min="9700" max="9700" width="10.5703125" style="33" customWidth="1"/>
    <col min="9701" max="9701" width="11.5703125" style="33" customWidth="1"/>
    <col min="9702" max="9951" width="9.140625" style="33"/>
    <col min="9952" max="9952" width="3.85546875" style="33" customWidth="1"/>
    <col min="9953" max="9953" width="6.140625" style="33" customWidth="1"/>
    <col min="9954" max="9954" width="15.42578125" style="33" customWidth="1"/>
    <col min="9955" max="9955" width="28.140625" style="33" customWidth="1"/>
    <col min="9956" max="9956" width="10.5703125" style="33" customWidth="1"/>
    <col min="9957" max="9957" width="11.5703125" style="33" customWidth="1"/>
    <col min="9958" max="10207" width="9.140625" style="33"/>
    <col min="10208" max="10208" width="3.85546875" style="33" customWidth="1"/>
    <col min="10209" max="10209" width="6.140625" style="33" customWidth="1"/>
    <col min="10210" max="10210" width="15.42578125" style="33" customWidth="1"/>
    <col min="10211" max="10211" width="28.140625" style="33" customWidth="1"/>
    <col min="10212" max="10212" width="10.5703125" style="33" customWidth="1"/>
    <col min="10213" max="10213" width="11.5703125" style="33" customWidth="1"/>
    <col min="10214" max="10463" width="9.140625" style="33"/>
    <col min="10464" max="10464" width="3.85546875" style="33" customWidth="1"/>
    <col min="10465" max="10465" width="6.140625" style="33" customWidth="1"/>
    <col min="10466" max="10466" width="15.42578125" style="33" customWidth="1"/>
    <col min="10467" max="10467" width="28.140625" style="33" customWidth="1"/>
    <col min="10468" max="10468" width="10.5703125" style="33" customWidth="1"/>
    <col min="10469" max="10469" width="11.5703125" style="33" customWidth="1"/>
    <col min="10470" max="10719" width="9.140625" style="33"/>
    <col min="10720" max="10720" width="3.85546875" style="33" customWidth="1"/>
    <col min="10721" max="10721" width="6.140625" style="33" customWidth="1"/>
    <col min="10722" max="10722" width="15.42578125" style="33" customWidth="1"/>
    <col min="10723" max="10723" width="28.140625" style="33" customWidth="1"/>
    <col min="10724" max="10724" width="10.5703125" style="33" customWidth="1"/>
    <col min="10725" max="10725" width="11.5703125" style="33" customWidth="1"/>
    <col min="10726" max="10975" width="9.140625" style="33"/>
    <col min="10976" max="10976" width="3.85546875" style="33" customWidth="1"/>
    <col min="10977" max="10977" width="6.140625" style="33" customWidth="1"/>
    <col min="10978" max="10978" width="15.42578125" style="33" customWidth="1"/>
    <col min="10979" max="10979" width="28.140625" style="33" customWidth="1"/>
    <col min="10980" max="10980" width="10.5703125" style="33" customWidth="1"/>
    <col min="10981" max="10981" width="11.5703125" style="33" customWidth="1"/>
    <col min="10982" max="11231" width="9.140625" style="33"/>
    <col min="11232" max="11232" width="3.85546875" style="33" customWidth="1"/>
    <col min="11233" max="11233" width="6.140625" style="33" customWidth="1"/>
    <col min="11234" max="11234" width="15.42578125" style="33" customWidth="1"/>
    <col min="11235" max="11235" width="28.140625" style="33" customWidth="1"/>
    <col min="11236" max="11236" width="10.5703125" style="33" customWidth="1"/>
    <col min="11237" max="11237" width="11.5703125" style="33" customWidth="1"/>
    <col min="11238" max="11487" width="9.140625" style="33"/>
    <col min="11488" max="11488" width="3.85546875" style="33" customWidth="1"/>
    <col min="11489" max="11489" width="6.140625" style="33" customWidth="1"/>
    <col min="11490" max="11490" width="15.42578125" style="33" customWidth="1"/>
    <col min="11491" max="11491" width="28.140625" style="33" customWidth="1"/>
    <col min="11492" max="11492" width="10.5703125" style="33" customWidth="1"/>
    <col min="11493" max="11493" width="11.5703125" style="33" customWidth="1"/>
    <col min="11494" max="11743" width="9.140625" style="33"/>
    <col min="11744" max="11744" width="3.85546875" style="33" customWidth="1"/>
    <col min="11745" max="11745" width="6.140625" style="33" customWidth="1"/>
    <col min="11746" max="11746" width="15.42578125" style="33" customWidth="1"/>
    <col min="11747" max="11747" width="28.140625" style="33" customWidth="1"/>
    <col min="11748" max="11748" width="10.5703125" style="33" customWidth="1"/>
    <col min="11749" max="11749" width="11.5703125" style="33" customWidth="1"/>
    <col min="11750" max="11999" width="9.140625" style="33"/>
    <col min="12000" max="12000" width="3.85546875" style="33" customWidth="1"/>
    <col min="12001" max="12001" width="6.140625" style="33" customWidth="1"/>
    <col min="12002" max="12002" width="15.42578125" style="33" customWidth="1"/>
    <col min="12003" max="12003" width="28.140625" style="33" customWidth="1"/>
    <col min="12004" max="12004" width="10.5703125" style="33" customWidth="1"/>
    <col min="12005" max="12005" width="11.5703125" style="33" customWidth="1"/>
    <col min="12006" max="12255" width="9.140625" style="33"/>
    <col min="12256" max="12256" width="3.85546875" style="33" customWidth="1"/>
    <col min="12257" max="12257" width="6.140625" style="33" customWidth="1"/>
    <col min="12258" max="12258" width="15.42578125" style="33" customWidth="1"/>
    <col min="12259" max="12259" width="28.140625" style="33" customWidth="1"/>
    <col min="12260" max="12260" width="10.5703125" style="33" customWidth="1"/>
    <col min="12261" max="12261" width="11.5703125" style="33" customWidth="1"/>
    <col min="12262" max="12511" width="9.140625" style="33"/>
    <col min="12512" max="12512" width="3.85546875" style="33" customWidth="1"/>
    <col min="12513" max="12513" width="6.140625" style="33" customWidth="1"/>
    <col min="12514" max="12514" width="15.42578125" style="33" customWidth="1"/>
    <col min="12515" max="12515" width="28.140625" style="33" customWidth="1"/>
    <col min="12516" max="12516" width="10.5703125" style="33" customWidth="1"/>
    <col min="12517" max="12517" width="11.5703125" style="33" customWidth="1"/>
    <col min="12518" max="12767" width="9.140625" style="33"/>
    <col min="12768" max="12768" width="3.85546875" style="33" customWidth="1"/>
    <col min="12769" max="12769" width="6.140625" style="33" customWidth="1"/>
    <col min="12770" max="12770" width="15.42578125" style="33" customWidth="1"/>
    <col min="12771" max="12771" width="28.140625" style="33" customWidth="1"/>
    <col min="12772" max="12772" width="10.5703125" style="33" customWidth="1"/>
    <col min="12773" max="12773" width="11.5703125" style="33" customWidth="1"/>
    <col min="12774" max="13023" width="9.140625" style="33"/>
    <col min="13024" max="13024" width="3.85546875" style="33" customWidth="1"/>
    <col min="13025" max="13025" width="6.140625" style="33" customWidth="1"/>
    <col min="13026" max="13026" width="15.42578125" style="33" customWidth="1"/>
    <col min="13027" max="13027" width="28.140625" style="33" customWidth="1"/>
    <col min="13028" max="13028" width="10.5703125" style="33" customWidth="1"/>
    <col min="13029" max="13029" width="11.5703125" style="33" customWidth="1"/>
    <col min="13030" max="13279" width="9.140625" style="33"/>
    <col min="13280" max="13280" width="3.85546875" style="33" customWidth="1"/>
    <col min="13281" max="13281" width="6.140625" style="33" customWidth="1"/>
    <col min="13282" max="13282" width="15.42578125" style="33" customWidth="1"/>
    <col min="13283" max="13283" width="28.140625" style="33" customWidth="1"/>
    <col min="13284" max="13284" width="10.5703125" style="33" customWidth="1"/>
    <col min="13285" max="13285" width="11.5703125" style="33" customWidth="1"/>
    <col min="13286" max="13535" width="9.140625" style="33"/>
    <col min="13536" max="13536" width="3.85546875" style="33" customWidth="1"/>
    <col min="13537" max="13537" width="6.140625" style="33" customWidth="1"/>
    <col min="13538" max="13538" width="15.42578125" style="33" customWidth="1"/>
    <col min="13539" max="13539" width="28.140625" style="33" customWidth="1"/>
    <col min="13540" max="13540" width="10.5703125" style="33" customWidth="1"/>
    <col min="13541" max="13541" width="11.5703125" style="33" customWidth="1"/>
    <col min="13542" max="13791" width="9.140625" style="33"/>
    <col min="13792" max="13792" width="3.85546875" style="33" customWidth="1"/>
    <col min="13793" max="13793" width="6.140625" style="33" customWidth="1"/>
    <col min="13794" max="13794" width="15.42578125" style="33" customWidth="1"/>
    <col min="13795" max="13795" width="28.140625" style="33" customWidth="1"/>
    <col min="13796" max="13796" width="10.5703125" style="33" customWidth="1"/>
    <col min="13797" max="13797" width="11.5703125" style="33" customWidth="1"/>
    <col min="13798" max="14047" width="9.140625" style="33"/>
    <col min="14048" max="14048" width="3.85546875" style="33" customWidth="1"/>
    <col min="14049" max="14049" width="6.140625" style="33" customWidth="1"/>
    <col min="14050" max="14050" width="15.42578125" style="33" customWidth="1"/>
    <col min="14051" max="14051" width="28.140625" style="33" customWidth="1"/>
    <col min="14052" max="14052" width="10.5703125" style="33" customWidth="1"/>
    <col min="14053" max="14053" width="11.5703125" style="33" customWidth="1"/>
    <col min="14054" max="14303" width="9.140625" style="33"/>
    <col min="14304" max="14304" width="3.85546875" style="33" customWidth="1"/>
    <col min="14305" max="14305" width="6.140625" style="33" customWidth="1"/>
    <col min="14306" max="14306" width="15.42578125" style="33" customWidth="1"/>
    <col min="14307" max="14307" width="28.140625" style="33" customWidth="1"/>
    <col min="14308" max="14308" width="10.5703125" style="33" customWidth="1"/>
    <col min="14309" max="14309" width="11.5703125" style="33" customWidth="1"/>
    <col min="14310" max="14559" width="9.140625" style="33"/>
    <col min="14560" max="14560" width="3.85546875" style="33" customWidth="1"/>
    <col min="14561" max="14561" width="6.140625" style="33" customWidth="1"/>
    <col min="14562" max="14562" width="15.42578125" style="33" customWidth="1"/>
    <col min="14563" max="14563" width="28.140625" style="33" customWidth="1"/>
    <col min="14564" max="14564" width="10.5703125" style="33" customWidth="1"/>
    <col min="14565" max="14565" width="11.5703125" style="33" customWidth="1"/>
    <col min="14566" max="14815" width="9.140625" style="33"/>
    <col min="14816" max="14816" width="3.85546875" style="33" customWidth="1"/>
    <col min="14817" max="14817" width="6.140625" style="33" customWidth="1"/>
    <col min="14818" max="14818" width="15.42578125" style="33" customWidth="1"/>
    <col min="14819" max="14819" width="28.140625" style="33" customWidth="1"/>
    <col min="14820" max="14820" width="10.5703125" style="33" customWidth="1"/>
    <col min="14821" max="14821" width="11.5703125" style="33" customWidth="1"/>
    <col min="14822" max="15071" width="9.140625" style="33"/>
    <col min="15072" max="15072" width="3.85546875" style="33" customWidth="1"/>
    <col min="15073" max="15073" width="6.140625" style="33" customWidth="1"/>
    <col min="15074" max="15074" width="15.42578125" style="33" customWidth="1"/>
    <col min="15075" max="15075" width="28.140625" style="33" customWidth="1"/>
    <col min="15076" max="15076" width="10.5703125" style="33" customWidth="1"/>
    <col min="15077" max="15077" width="11.5703125" style="33" customWidth="1"/>
    <col min="15078" max="15327" width="9.140625" style="33"/>
    <col min="15328" max="15328" width="3.85546875" style="33" customWidth="1"/>
    <col min="15329" max="15329" width="6.140625" style="33" customWidth="1"/>
    <col min="15330" max="15330" width="15.42578125" style="33" customWidth="1"/>
    <col min="15331" max="15331" width="28.140625" style="33" customWidth="1"/>
    <col min="15332" max="15332" width="10.5703125" style="33" customWidth="1"/>
    <col min="15333" max="15333" width="11.5703125" style="33" customWidth="1"/>
    <col min="15334" max="15583" width="9.140625" style="33"/>
    <col min="15584" max="15584" width="3.85546875" style="33" customWidth="1"/>
    <col min="15585" max="15585" width="6.140625" style="33" customWidth="1"/>
    <col min="15586" max="15586" width="15.42578125" style="33" customWidth="1"/>
    <col min="15587" max="15587" width="28.140625" style="33" customWidth="1"/>
    <col min="15588" max="15588" width="10.5703125" style="33" customWidth="1"/>
    <col min="15589" max="15589" width="11.5703125" style="33" customWidth="1"/>
    <col min="15590" max="15839" width="9.140625" style="33"/>
    <col min="15840" max="15840" width="3.85546875" style="33" customWidth="1"/>
    <col min="15841" max="15841" width="6.140625" style="33" customWidth="1"/>
    <col min="15842" max="15842" width="15.42578125" style="33" customWidth="1"/>
    <col min="15843" max="15843" width="28.140625" style="33" customWidth="1"/>
    <col min="15844" max="15844" width="10.5703125" style="33" customWidth="1"/>
    <col min="15845" max="15845" width="11.5703125" style="33" customWidth="1"/>
    <col min="15846" max="16095" width="9.140625" style="33"/>
    <col min="16096" max="16096" width="3.85546875" style="33" customWidth="1"/>
    <col min="16097" max="16097" width="6.140625" style="33" customWidth="1"/>
    <col min="16098" max="16098" width="15.42578125" style="33" customWidth="1"/>
    <col min="16099" max="16099" width="28.140625" style="33" customWidth="1"/>
    <col min="16100" max="16100" width="10.5703125" style="33" customWidth="1"/>
    <col min="16101" max="16101" width="11.5703125" style="33" customWidth="1"/>
    <col min="16102" max="16384" width="9.140625" style="33"/>
  </cols>
  <sheetData>
    <row r="1" spans="1:7" x14ac:dyDescent="0.25">
      <c r="A1" s="259" t="s">
        <v>73</v>
      </c>
      <c r="B1" s="259"/>
      <c r="C1" s="259"/>
      <c r="D1" s="259"/>
      <c r="E1" s="259"/>
      <c r="F1" s="259"/>
      <c r="G1" s="259"/>
    </row>
    <row r="2" spans="1:7" x14ac:dyDescent="0.25">
      <c r="A2" s="260" t="s">
        <v>74</v>
      </c>
      <c r="B2" s="261" t="s">
        <v>2</v>
      </c>
      <c r="C2" s="262" t="s">
        <v>1</v>
      </c>
      <c r="D2" s="262"/>
      <c r="E2" s="263" t="s">
        <v>75</v>
      </c>
      <c r="F2" s="263"/>
      <c r="G2" s="263"/>
    </row>
    <row r="3" spans="1:7" s="34" customFormat="1" ht="12.75" customHeight="1" x14ac:dyDescent="0.25">
      <c r="A3" s="260"/>
      <c r="B3" s="261"/>
      <c r="C3" s="262" t="s">
        <v>5</v>
      </c>
      <c r="D3" s="262" t="s">
        <v>7</v>
      </c>
      <c r="E3" s="264" t="s">
        <v>78</v>
      </c>
      <c r="F3" s="258" t="s">
        <v>79</v>
      </c>
      <c r="G3" s="258"/>
    </row>
    <row r="4" spans="1:7" s="34" customFormat="1" ht="25.5" x14ac:dyDescent="0.25">
      <c r="A4" s="260"/>
      <c r="B4" s="261"/>
      <c r="C4" s="262"/>
      <c r="D4" s="262"/>
      <c r="E4" s="265"/>
      <c r="F4" s="35" t="s">
        <v>80</v>
      </c>
      <c r="G4" s="36" t="s">
        <v>69</v>
      </c>
    </row>
    <row r="5" spans="1:7" x14ac:dyDescent="0.2">
      <c r="A5" s="268" t="s">
        <v>13</v>
      </c>
      <c r="B5" s="268"/>
      <c r="C5" s="49">
        <v>36</v>
      </c>
      <c r="D5" s="50">
        <v>5673075.7149999999</v>
      </c>
      <c r="E5" s="37">
        <v>9</v>
      </c>
      <c r="F5" s="37">
        <v>27</v>
      </c>
      <c r="G5" s="43">
        <v>4372228</v>
      </c>
    </row>
    <row r="6" spans="1:7" x14ac:dyDescent="0.2">
      <c r="A6" s="268" t="s">
        <v>15</v>
      </c>
      <c r="B6" s="268"/>
      <c r="C6" s="49">
        <v>0</v>
      </c>
      <c r="D6" s="50">
        <v>0</v>
      </c>
      <c r="E6" s="37">
        <v>0</v>
      </c>
      <c r="F6" s="37">
        <v>0</v>
      </c>
      <c r="G6" s="43">
        <v>0</v>
      </c>
    </row>
    <row r="7" spans="1:7" s="41" customFormat="1" x14ac:dyDescent="0.2">
      <c r="A7" s="266" t="s">
        <v>57</v>
      </c>
      <c r="B7" s="267"/>
      <c r="C7" s="13">
        <f>SUM(C5:C6)</f>
        <v>36</v>
      </c>
      <c r="D7" s="15">
        <f>SUM(D5:D6)</f>
        <v>5673075.7149999999</v>
      </c>
      <c r="E7" s="46">
        <f>SUM(E5:E6)</f>
        <v>9</v>
      </c>
      <c r="F7" s="46">
        <f>SUM(F5:F6)</f>
        <v>27</v>
      </c>
      <c r="G7" s="47">
        <f>SUM(G5:G6)</f>
        <v>4372228</v>
      </c>
    </row>
    <row r="8" spans="1:7" x14ac:dyDescent="0.2">
      <c r="A8" s="268" t="s">
        <v>17</v>
      </c>
      <c r="B8" s="268"/>
      <c r="C8" s="49">
        <v>0</v>
      </c>
      <c r="D8" s="50">
        <v>0</v>
      </c>
      <c r="E8" s="37">
        <v>0</v>
      </c>
      <c r="F8" s="37">
        <v>0</v>
      </c>
      <c r="G8" s="43">
        <v>0</v>
      </c>
    </row>
    <row r="9" spans="1:7" x14ac:dyDescent="0.2">
      <c r="A9" s="268" t="s">
        <v>19</v>
      </c>
      <c r="B9" s="268"/>
      <c r="C9" s="49">
        <v>2</v>
      </c>
      <c r="D9" s="50">
        <v>115116.96</v>
      </c>
      <c r="E9" s="37">
        <v>1</v>
      </c>
      <c r="F9" s="37">
        <v>1</v>
      </c>
      <c r="G9" s="43">
        <v>100300</v>
      </c>
    </row>
    <row r="10" spans="1:7" x14ac:dyDescent="0.2">
      <c r="A10" s="268" t="s">
        <v>21</v>
      </c>
      <c r="B10" s="268"/>
      <c r="C10" s="49">
        <v>0</v>
      </c>
      <c r="D10" s="50">
        <v>0</v>
      </c>
      <c r="E10" s="37">
        <v>0</v>
      </c>
      <c r="F10" s="37">
        <v>0</v>
      </c>
      <c r="G10" s="43">
        <v>0</v>
      </c>
    </row>
    <row r="11" spans="1:7" x14ac:dyDescent="0.2">
      <c r="A11" s="268" t="s">
        <v>23</v>
      </c>
      <c r="B11" s="268"/>
      <c r="C11" s="49">
        <v>0</v>
      </c>
      <c r="D11" s="50">
        <v>0</v>
      </c>
      <c r="E11" s="37">
        <v>0</v>
      </c>
      <c r="F11" s="37">
        <v>0</v>
      </c>
      <c r="G11" s="43">
        <v>0</v>
      </c>
    </row>
    <row r="12" spans="1:7" x14ac:dyDescent="0.2">
      <c r="A12" s="268" t="s">
        <v>26</v>
      </c>
      <c r="B12" s="268"/>
      <c r="C12" s="49">
        <v>1</v>
      </c>
      <c r="D12" s="50">
        <v>71908.789999999994</v>
      </c>
      <c r="E12" s="37">
        <v>0</v>
      </c>
      <c r="F12" s="37">
        <v>1</v>
      </c>
      <c r="G12" s="43">
        <v>71000</v>
      </c>
    </row>
    <row r="13" spans="1:7" s="41" customFormat="1" x14ac:dyDescent="0.2">
      <c r="A13" s="266" t="s">
        <v>58</v>
      </c>
      <c r="B13" s="267"/>
      <c r="C13" s="13">
        <f>SUM(C8:C12)</f>
        <v>3</v>
      </c>
      <c r="D13" s="15">
        <f>SUM(D8:D12)</f>
        <v>187025.75</v>
      </c>
      <c r="E13" s="46">
        <f>SUM(E8:E12)</f>
        <v>1</v>
      </c>
      <c r="F13" s="46">
        <f>SUM(F8:F12)</f>
        <v>2</v>
      </c>
      <c r="G13" s="47">
        <f>SUM(G8:G12)</f>
        <v>171300</v>
      </c>
    </row>
    <row r="14" spans="1:7" x14ac:dyDescent="0.2">
      <c r="A14" s="268" t="s">
        <v>28</v>
      </c>
      <c r="B14" s="268"/>
      <c r="C14" s="49">
        <v>7</v>
      </c>
      <c r="D14" s="50">
        <v>686584.5199999999</v>
      </c>
      <c r="E14" s="37">
        <v>3</v>
      </c>
      <c r="F14" s="37">
        <v>4</v>
      </c>
      <c r="G14" s="43">
        <v>311464</v>
      </c>
    </row>
    <row r="15" spans="1:7" x14ac:dyDescent="0.2">
      <c r="A15" s="268" t="s">
        <v>30</v>
      </c>
      <c r="B15" s="268"/>
      <c r="C15" s="49">
        <v>7</v>
      </c>
      <c r="D15" s="50">
        <v>651257.55500000005</v>
      </c>
      <c r="E15" s="37">
        <v>1</v>
      </c>
      <c r="F15" s="37">
        <v>6</v>
      </c>
      <c r="G15" s="43">
        <v>538730</v>
      </c>
    </row>
    <row r="16" spans="1:7" s="34" customFormat="1" x14ac:dyDescent="0.2">
      <c r="A16" s="269" t="s">
        <v>32</v>
      </c>
      <c r="B16" s="269"/>
      <c r="C16" s="18">
        <v>10</v>
      </c>
      <c r="D16" s="5">
        <v>1045184.2449999999</v>
      </c>
      <c r="E16" s="38">
        <v>2</v>
      </c>
      <c r="F16" s="38">
        <v>8</v>
      </c>
      <c r="G16" s="43">
        <v>748699</v>
      </c>
    </row>
    <row r="17" spans="1:10" s="42" customFormat="1" x14ac:dyDescent="0.2">
      <c r="A17" s="266" t="s">
        <v>59</v>
      </c>
      <c r="B17" s="267"/>
      <c r="C17" s="13">
        <f>SUM(C14:C16)</f>
        <v>24</v>
      </c>
      <c r="D17" s="15">
        <f>SUM(D14:D16)</f>
        <v>2383026.3199999998</v>
      </c>
      <c r="E17" s="46">
        <f>SUM(E14:E16)</f>
        <v>6</v>
      </c>
      <c r="F17" s="46">
        <f>SUM(F14:F16)</f>
        <v>18</v>
      </c>
      <c r="G17" s="47">
        <f>SUM(G14:G16)</f>
        <v>1598893</v>
      </c>
    </row>
    <row r="18" spans="1:10" x14ac:dyDescent="0.2">
      <c r="A18" s="268" t="s">
        <v>34</v>
      </c>
      <c r="B18" s="268"/>
      <c r="C18" s="49">
        <v>2</v>
      </c>
      <c r="D18" s="50">
        <v>88357.324999999997</v>
      </c>
      <c r="E18" s="37">
        <v>1</v>
      </c>
      <c r="F18" s="37">
        <v>1</v>
      </c>
      <c r="G18" s="43">
        <v>48800.00299999999</v>
      </c>
    </row>
    <row r="19" spans="1:10" x14ac:dyDescent="0.2">
      <c r="A19" s="268" t="s">
        <v>36</v>
      </c>
      <c r="B19" s="268"/>
      <c r="C19" s="49">
        <v>11</v>
      </c>
      <c r="D19" s="50">
        <v>2031479.1850000001</v>
      </c>
      <c r="E19" s="37">
        <v>7</v>
      </c>
      <c r="F19" s="37">
        <v>4</v>
      </c>
      <c r="G19" s="43">
        <v>655165</v>
      </c>
    </row>
    <row r="20" spans="1:10" x14ac:dyDescent="0.2">
      <c r="A20" s="268" t="s">
        <v>39</v>
      </c>
      <c r="B20" s="268"/>
      <c r="C20" s="49">
        <v>23</v>
      </c>
      <c r="D20" s="50">
        <v>1926542.6099999999</v>
      </c>
      <c r="E20" s="37">
        <v>10</v>
      </c>
      <c r="F20" s="37">
        <v>13</v>
      </c>
      <c r="G20" s="43">
        <v>993897</v>
      </c>
    </row>
    <row r="21" spans="1:10" x14ac:dyDescent="0.2">
      <c r="A21" s="268" t="s">
        <v>42</v>
      </c>
      <c r="B21" s="268"/>
      <c r="C21" s="49">
        <v>6</v>
      </c>
      <c r="D21" s="50">
        <v>766211.92</v>
      </c>
      <c r="E21" s="37">
        <v>4</v>
      </c>
      <c r="F21" s="37">
        <v>2</v>
      </c>
      <c r="G21" s="43">
        <v>248080</v>
      </c>
    </row>
    <row r="22" spans="1:10" s="41" customFormat="1" x14ac:dyDescent="0.2">
      <c r="A22" s="266" t="s">
        <v>60</v>
      </c>
      <c r="B22" s="267"/>
      <c r="C22" s="13">
        <f>SUM(C18:C21)</f>
        <v>42</v>
      </c>
      <c r="D22" s="15">
        <f>SUM(D18:D21)</f>
        <v>4812591.04</v>
      </c>
      <c r="E22" s="46">
        <f>SUM(E18:E21)</f>
        <v>22</v>
      </c>
      <c r="F22" s="46">
        <f>SUM(F18:F21)</f>
        <v>20</v>
      </c>
      <c r="G22" s="47">
        <f>SUM(G18:G21)</f>
        <v>1945942.003</v>
      </c>
    </row>
    <row r="23" spans="1:10" x14ac:dyDescent="0.2">
      <c r="A23" s="268" t="s">
        <v>44</v>
      </c>
      <c r="B23" s="268"/>
      <c r="C23" s="49">
        <v>6</v>
      </c>
      <c r="D23" s="50">
        <v>850423.79999999993</v>
      </c>
      <c r="E23" s="37">
        <v>0</v>
      </c>
      <c r="F23" s="37">
        <v>6</v>
      </c>
      <c r="G23" s="43">
        <v>836639.79999999993</v>
      </c>
      <c r="J23" s="33" t="s">
        <v>5</v>
      </c>
    </row>
    <row r="24" spans="1:10" x14ac:dyDescent="0.2">
      <c r="A24" s="268" t="s">
        <v>46</v>
      </c>
      <c r="B24" s="268"/>
      <c r="C24" s="49">
        <v>12</v>
      </c>
      <c r="D24" s="50">
        <v>628147.84750000003</v>
      </c>
      <c r="E24" s="37">
        <v>2</v>
      </c>
      <c r="F24" s="37">
        <v>10</v>
      </c>
      <c r="G24" s="43">
        <v>575031.39</v>
      </c>
    </row>
    <row r="25" spans="1:10" s="41" customFormat="1" x14ac:dyDescent="0.2">
      <c r="A25" s="266" t="s">
        <v>61</v>
      </c>
      <c r="B25" s="267"/>
      <c r="C25" s="13">
        <f>SUM(C23:C24)</f>
        <v>18</v>
      </c>
      <c r="D25" s="15">
        <f>SUM(D23:D24)</f>
        <v>1478571.6475</v>
      </c>
      <c r="E25" s="46">
        <f>SUM(E23:E24)</f>
        <v>2</v>
      </c>
      <c r="F25" s="46">
        <f>SUM(F23:F24)</f>
        <v>16</v>
      </c>
      <c r="G25" s="47">
        <f>SUM(G23:G24)</f>
        <v>1411671.19</v>
      </c>
    </row>
    <row r="26" spans="1:10" x14ac:dyDescent="0.2">
      <c r="A26" s="268" t="s">
        <v>49</v>
      </c>
      <c r="B26" s="268"/>
      <c r="C26" s="49">
        <v>2</v>
      </c>
      <c r="D26" s="50">
        <v>178657.035</v>
      </c>
      <c r="E26" s="37">
        <v>0</v>
      </c>
      <c r="F26" s="37">
        <v>2</v>
      </c>
      <c r="G26" s="43">
        <v>172413.23250000001</v>
      </c>
    </row>
    <row r="27" spans="1:10" x14ac:dyDescent="0.2">
      <c r="A27" s="268" t="s">
        <v>51</v>
      </c>
      <c r="B27" s="268"/>
      <c r="C27" s="49">
        <v>4</v>
      </c>
      <c r="D27" s="51">
        <v>863523.31</v>
      </c>
      <c r="E27" s="37">
        <v>2</v>
      </c>
      <c r="F27" s="37">
        <v>2</v>
      </c>
      <c r="G27" s="43">
        <v>517120</v>
      </c>
    </row>
    <row r="28" spans="1:10" x14ac:dyDescent="0.2">
      <c r="A28" s="268" t="s">
        <v>54</v>
      </c>
      <c r="B28" s="268"/>
      <c r="C28" s="49">
        <v>17</v>
      </c>
      <c r="D28" s="50">
        <v>297003.49387499999</v>
      </c>
      <c r="E28" s="37">
        <v>2</v>
      </c>
      <c r="F28" s="37">
        <v>15</v>
      </c>
      <c r="G28" s="43">
        <v>249880.155</v>
      </c>
    </row>
    <row r="29" spans="1:10" s="41" customFormat="1" x14ac:dyDescent="0.2">
      <c r="A29" s="266" t="s">
        <v>62</v>
      </c>
      <c r="B29" s="267"/>
      <c r="C29" s="13">
        <f>SUM(C26:C28)</f>
        <v>23</v>
      </c>
      <c r="D29" s="15">
        <f>SUM(D26:D28)</f>
        <v>1339183.8388750001</v>
      </c>
      <c r="E29" s="46">
        <f>SUM(E26:E28)</f>
        <v>4</v>
      </c>
      <c r="F29" s="46">
        <f>SUM(F26:F28)</f>
        <v>19</v>
      </c>
      <c r="G29" s="47">
        <f>SUM(G26:G28)</f>
        <v>939413.38750000007</v>
      </c>
    </row>
    <row r="30" spans="1:10" x14ac:dyDescent="0.2">
      <c r="A30" s="271" t="s">
        <v>55</v>
      </c>
      <c r="B30" s="271"/>
      <c r="C30" s="52">
        <v>146</v>
      </c>
      <c r="D30" s="53">
        <v>15873474.311375001</v>
      </c>
      <c r="E30" s="39">
        <v>44</v>
      </c>
      <c r="F30" s="39">
        <v>102</v>
      </c>
      <c r="G30" s="40">
        <v>10439447.580499999</v>
      </c>
    </row>
    <row r="32" spans="1:10" s="41" customFormat="1" x14ac:dyDescent="0.2">
      <c r="A32" s="266" t="s">
        <v>57</v>
      </c>
      <c r="B32" s="267"/>
      <c r="C32" s="13">
        <v>36</v>
      </c>
      <c r="D32" s="15">
        <v>5673075.7149999999</v>
      </c>
      <c r="E32" s="46">
        <v>9</v>
      </c>
      <c r="F32" s="46">
        <v>27</v>
      </c>
      <c r="G32" s="47">
        <v>4372228</v>
      </c>
    </row>
    <row r="33" spans="1:10" s="41" customFormat="1" x14ac:dyDescent="0.2">
      <c r="A33" s="266" t="s">
        <v>58</v>
      </c>
      <c r="B33" s="267"/>
      <c r="C33" s="13">
        <v>3</v>
      </c>
      <c r="D33" s="15">
        <v>187025.75</v>
      </c>
      <c r="E33" s="46">
        <v>1</v>
      </c>
      <c r="F33" s="46">
        <v>2</v>
      </c>
      <c r="G33" s="47">
        <v>171300</v>
      </c>
    </row>
    <row r="34" spans="1:10" s="42" customFormat="1" x14ac:dyDescent="0.2">
      <c r="A34" s="266" t="s">
        <v>59</v>
      </c>
      <c r="B34" s="267"/>
      <c r="C34" s="13">
        <v>24</v>
      </c>
      <c r="D34" s="15">
        <v>2383026.3199999998</v>
      </c>
      <c r="E34" s="46">
        <v>6</v>
      </c>
      <c r="F34" s="46">
        <v>18</v>
      </c>
      <c r="G34" s="47">
        <v>1598893</v>
      </c>
    </row>
    <row r="35" spans="1:10" s="41" customFormat="1" x14ac:dyDescent="0.2">
      <c r="A35" s="266" t="s">
        <v>60</v>
      </c>
      <c r="B35" s="267"/>
      <c r="C35" s="13">
        <v>42</v>
      </c>
      <c r="D35" s="15">
        <v>4812591.04</v>
      </c>
      <c r="E35" s="46">
        <v>22</v>
      </c>
      <c r="F35" s="46">
        <v>20</v>
      </c>
      <c r="G35" s="47">
        <v>1945942.003</v>
      </c>
    </row>
    <row r="36" spans="1:10" s="41" customFormat="1" x14ac:dyDescent="0.2">
      <c r="A36" s="266" t="s">
        <v>61</v>
      </c>
      <c r="B36" s="267"/>
      <c r="C36" s="13">
        <v>18</v>
      </c>
      <c r="D36" s="15">
        <v>1478571.6475</v>
      </c>
      <c r="E36" s="46">
        <v>2</v>
      </c>
      <c r="F36" s="46">
        <v>16</v>
      </c>
      <c r="G36" s="47">
        <v>1411671.19</v>
      </c>
    </row>
    <row r="37" spans="1:10" s="41" customFormat="1" x14ac:dyDescent="0.2">
      <c r="A37" s="266" t="s">
        <v>62</v>
      </c>
      <c r="B37" s="267"/>
      <c r="C37" s="13">
        <v>23</v>
      </c>
      <c r="D37" s="15">
        <v>1339183.8388750001</v>
      </c>
      <c r="E37" s="46">
        <v>4</v>
      </c>
      <c r="F37" s="46">
        <v>19</v>
      </c>
      <c r="G37" s="47">
        <v>939413.38750000007</v>
      </c>
    </row>
    <row r="38" spans="1:10" x14ac:dyDescent="0.2">
      <c r="A38" s="270" t="s">
        <v>63</v>
      </c>
      <c r="B38" s="270"/>
      <c r="C38" s="39">
        <f>SUM(C32:C37)</f>
        <v>146</v>
      </c>
      <c r="D38" s="44">
        <f>SUM(D32:D37)</f>
        <v>15873474.311375</v>
      </c>
      <c r="E38" s="39">
        <f>SUM(E32:E37)</f>
        <v>44</v>
      </c>
      <c r="F38" s="39">
        <f>SUM(F32:F37)</f>
        <v>102</v>
      </c>
      <c r="G38" s="45">
        <f>SUM(G32:G37)</f>
        <v>10439447.580499999</v>
      </c>
    </row>
    <row r="40" spans="1:10" ht="25.5" x14ac:dyDescent="0.25">
      <c r="B40" s="58" t="s">
        <v>65</v>
      </c>
      <c r="C40" s="59" t="s">
        <v>392</v>
      </c>
      <c r="D40" s="59" t="s">
        <v>393</v>
      </c>
    </row>
    <row r="41" spans="1:10" x14ac:dyDescent="0.2">
      <c r="B41" s="26" t="s">
        <v>57</v>
      </c>
      <c r="C41" s="25">
        <v>36</v>
      </c>
      <c r="D41" s="35">
        <v>27</v>
      </c>
    </row>
    <row r="42" spans="1:10" x14ac:dyDescent="0.2">
      <c r="B42" s="26" t="s">
        <v>58</v>
      </c>
      <c r="C42" s="25">
        <v>3</v>
      </c>
      <c r="D42" s="35">
        <v>2</v>
      </c>
    </row>
    <row r="43" spans="1:10" x14ac:dyDescent="0.2">
      <c r="B43" s="26" t="s">
        <v>59</v>
      </c>
      <c r="C43" s="25">
        <v>24</v>
      </c>
      <c r="D43" s="35">
        <v>18</v>
      </c>
    </row>
    <row r="44" spans="1:10" x14ac:dyDescent="0.2">
      <c r="B44" s="26" t="s">
        <v>60</v>
      </c>
      <c r="C44" s="25">
        <v>42</v>
      </c>
      <c r="D44" s="35">
        <v>20</v>
      </c>
      <c r="J44" s="33" t="s">
        <v>69</v>
      </c>
    </row>
    <row r="45" spans="1:10" x14ac:dyDescent="0.2">
      <c r="B45" s="26" t="s">
        <v>61</v>
      </c>
      <c r="C45" s="25">
        <v>18</v>
      </c>
      <c r="D45" s="35">
        <v>16</v>
      </c>
      <c r="E45" s="33"/>
      <c r="F45" s="33"/>
      <c r="G45" s="33"/>
    </row>
    <row r="46" spans="1:10" x14ac:dyDescent="0.2">
      <c r="B46" s="26" t="s">
        <v>62</v>
      </c>
      <c r="C46" s="25">
        <v>23</v>
      </c>
      <c r="D46" s="35">
        <v>19</v>
      </c>
    </row>
    <row r="49" spans="2:4" x14ac:dyDescent="0.25">
      <c r="B49" s="58" t="s">
        <v>65</v>
      </c>
      <c r="C49" s="59" t="s">
        <v>67</v>
      </c>
      <c r="D49" s="59" t="s">
        <v>394</v>
      </c>
    </row>
    <row r="50" spans="2:4" x14ac:dyDescent="0.2">
      <c r="B50" s="26" t="s">
        <v>57</v>
      </c>
      <c r="C50" s="24">
        <v>5673075.7149999999</v>
      </c>
      <c r="D50" s="40">
        <v>4372228</v>
      </c>
    </row>
    <row r="51" spans="2:4" x14ac:dyDescent="0.2">
      <c r="B51" s="26" t="s">
        <v>58</v>
      </c>
      <c r="C51" s="24">
        <v>187025.75</v>
      </c>
      <c r="D51" s="40">
        <v>171300</v>
      </c>
    </row>
    <row r="52" spans="2:4" x14ac:dyDescent="0.2">
      <c r="B52" s="26" t="s">
        <v>59</v>
      </c>
      <c r="C52" s="24">
        <v>2383026.3199999998</v>
      </c>
      <c r="D52" s="40">
        <v>1598893</v>
      </c>
    </row>
    <row r="53" spans="2:4" x14ac:dyDescent="0.2">
      <c r="B53" s="26" t="s">
        <v>60</v>
      </c>
      <c r="C53" s="24">
        <v>4812591.04</v>
      </c>
      <c r="D53" s="40">
        <v>1945942.003</v>
      </c>
    </row>
    <row r="54" spans="2:4" x14ac:dyDescent="0.2">
      <c r="B54" s="26" t="s">
        <v>61</v>
      </c>
      <c r="C54" s="24">
        <v>1478571.6475</v>
      </c>
      <c r="D54" s="40">
        <v>1411671.19</v>
      </c>
    </row>
    <row r="55" spans="2:4" x14ac:dyDescent="0.2">
      <c r="B55" s="26" t="s">
        <v>62</v>
      </c>
      <c r="C55" s="24">
        <v>1339183.8388750001</v>
      </c>
      <c r="D55" s="40">
        <v>939413.38750000007</v>
      </c>
    </row>
  </sheetData>
  <mergeCells count="42">
    <mergeCell ref="A37:B37"/>
    <mergeCell ref="A38:B38"/>
    <mergeCell ref="A30:B30"/>
    <mergeCell ref="A7:B7"/>
    <mergeCell ref="A13:B13"/>
    <mergeCell ref="A22:B22"/>
    <mergeCell ref="A25:B25"/>
    <mergeCell ref="A29:B29"/>
    <mergeCell ref="A26:B26"/>
    <mergeCell ref="A27:B27"/>
    <mergeCell ref="A28:B28"/>
    <mergeCell ref="A23:B23"/>
    <mergeCell ref="A24:B24"/>
    <mergeCell ref="A19:B19"/>
    <mergeCell ref="A20:B20"/>
    <mergeCell ref="A21:B21"/>
    <mergeCell ref="A15:B15"/>
    <mergeCell ref="A16:B16"/>
    <mergeCell ref="A18:B18"/>
    <mergeCell ref="A11:B11"/>
    <mergeCell ref="A12:B12"/>
    <mergeCell ref="A14:B14"/>
    <mergeCell ref="A17:B17"/>
    <mergeCell ref="A8:B8"/>
    <mergeCell ref="A9:B9"/>
    <mergeCell ref="A10:B10"/>
    <mergeCell ref="A5:B5"/>
    <mergeCell ref="A6:B6"/>
    <mergeCell ref="A32:B32"/>
    <mergeCell ref="A33:B33"/>
    <mergeCell ref="A34:B34"/>
    <mergeCell ref="A36:B36"/>
    <mergeCell ref="A35:B35"/>
    <mergeCell ref="F3:G3"/>
    <mergeCell ref="A1:G1"/>
    <mergeCell ref="A2:A4"/>
    <mergeCell ref="B2:B4"/>
    <mergeCell ref="C2:D2"/>
    <mergeCell ref="E2:G2"/>
    <mergeCell ref="C3:C4"/>
    <mergeCell ref="D3:D4"/>
    <mergeCell ref="E3:E4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opLeftCell="E74" workbookViewId="0">
      <selection activeCell="I72" sqref="I72"/>
    </sheetView>
  </sheetViews>
  <sheetFormatPr defaultRowHeight="12" x14ac:dyDescent="0.25"/>
  <cols>
    <col min="1" max="1" width="4.5703125" style="70" hidden="1" customWidth="1"/>
    <col min="2" max="2" width="14" style="71" hidden="1" customWidth="1"/>
    <col min="3" max="3" width="4.140625" style="71" hidden="1" customWidth="1"/>
    <col min="4" max="4" width="14" style="71" hidden="1" customWidth="1"/>
    <col min="5" max="5" width="21.5703125" style="71" customWidth="1"/>
    <col min="6" max="6" width="14.85546875" style="72" customWidth="1"/>
    <col min="7" max="7" width="16.42578125" style="73" customWidth="1"/>
    <col min="8" max="8" width="12.42578125" style="74" customWidth="1"/>
    <col min="9" max="9" width="14.5703125" style="70" customWidth="1"/>
    <col min="10" max="10" width="10.5703125" style="75" customWidth="1"/>
    <col min="11" max="11" width="10.7109375" style="71" customWidth="1"/>
    <col min="12" max="12" width="7" style="76" customWidth="1"/>
    <col min="13" max="13" width="10" style="70" bestFit="1" customWidth="1"/>
    <col min="14" max="15" width="10" style="70" customWidth="1"/>
    <col min="16" max="16" width="4.5703125" style="77" customWidth="1"/>
    <col min="17" max="17" width="10" style="70" customWidth="1"/>
    <col min="18" max="18" width="6.85546875" style="70" customWidth="1"/>
    <col min="19" max="19" width="10.5703125" style="70" customWidth="1"/>
    <col min="20" max="20" width="10" style="77" bestFit="1" customWidth="1"/>
    <col min="21" max="21" width="10" style="4" bestFit="1" customWidth="1"/>
    <col min="22" max="22" width="11" style="78" customWidth="1"/>
    <col min="23" max="23" width="10" style="78" bestFit="1" customWidth="1"/>
    <col min="24" max="236" width="9.140625" style="70"/>
    <col min="237" max="237" width="3.85546875" style="70" customWidth="1"/>
    <col min="238" max="238" width="6.140625" style="70" customWidth="1"/>
    <col min="239" max="239" width="15.42578125" style="70" customWidth="1"/>
    <col min="240" max="240" width="28.140625" style="70" customWidth="1"/>
    <col min="241" max="241" width="10.5703125" style="70" customWidth="1"/>
    <col min="242" max="242" width="11.5703125" style="70" customWidth="1"/>
    <col min="243" max="492" width="9.140625" style="70"/>
    <col min="493" max="493" width="3.85546875" style="70" customWidth="1"/>
    <col min="494" max="494" width="6.140625" style="70" customWidth="1"/>
    <col min="495" max="495" width="15.42578125" style="70" customWidth="1"/>
    <col min="496" max="496" width="28.140625" style="70" customWidth="1"/>
    <col min="497" max="497" width="10.5703125" style="70" customWidth="1"/>
    <col min="498" max="498" width="11.5703125" style="70" customWidth="1"/>
    <col min="499" max="748" width="9.140625" style="70"/>
    <col min="749" max="749" width="3.85546875" style="70" customWidth="1"/>
    <col min="750" max="750" width="6.140625" style="70" customWidth="1"/>
    <col min="751" max="751" width="15.42578125" style="70" customWidth="1"/>
    <col min="752" max="752" width="28.140625" style="70" customWidth="1"/>
    <col min="753" max="753" width="10.5703125" style="70" customWidth="1"/>
    <col min="754" max="754" width="11.5703125" style="70" customWidth="1"/>
    <col min="755" max="1004" width="9.140625" style="70"/>
    <col min="1005" max="1005" width="3.85546875" style="70" customWidth="1"/>
    <col min="1006" max="1006" width="6.140625" style="70" customWidth="1"/>
    <col min="1007" max="1007" width="15.42578125" style="70" customWidth="1"/>
    <col min="1008" max="1008" width="28.140625" style="70" customWidth="1"/>
    <col min="1009" max="1009" width="10.5703125" style="70" customWidth="1"/>
    <col min="1010" max="1010" width="11.5703125" style="70" customWidth="1"/>
    <col min="1011" max="1260" width="9.140625" style="70"/>
    <col min="1261" max="1261" width="3.85546875" style="70" customWidth="1"/>
    <col min="1262" max="1262" width="6.140625" style="70" customWidth="1"/>
    <col min="1263" max="1263" width="15.42578125" style="70" customWidth="1"/>
    <col min="1264" max="1264" width="28.140625" style="70" customWidth="1"/>
    <col min="1265" max="1265" width="10.5703125" style="70" customWidth="1"/>
    <col min="1266" max="1266" width="11.5703125" style="70" customWidth="1"/>
    <col min="1267" max="1516" width="9.140625" style="70"/>
    <col min="1517" max="1517" width="3.85546875" style="70" customWidth="1"/>
    <col min="1518" max="1518" width="6.140625" style="70" customWidth="1"/>
    <col min="1519" max="1519" width="15.42578125" style="70" customWidth="1"/>
    <col min="1520" max="1520" width="28.140625" style="70" customWidth="1"/>
    <col min="1521" max="1521" width="10.5703125" style="70" customWidth="1"/>
    <col min="1522" max="1522" width="11.5703125" style="70" customWidth="1"/>
    <col min="1523" max="1772" width="9.140625" style="70"/>
    <col min="1773" max="1773" width="3.85546875" style="70" customWidth="1"/>
    <col min="1774" max="1774" width="6.140625" style="70" customWidth="1"/>
    <col min="1775" max="1775" width="15.42578125" style="70" customWidth="1"/>
    <col min="1776" max="1776" width="28.140625" style="70" customWidth="1"/>
    <col min="1777" max="1777" width="10.5703125" style="70" customWidth="1"/>
    <col min="1778" max="1778" width="11.5703125" style="70" customWidth="1"/>
    <col min="1779" max="2028" width="9.140625" style="70"/>
    <col min="2029" max="2029" width="3.85546875" style="70" customWidth="1"/>
    <col min="2030" max="2030" width="6.140625" style="70" customWidth="1"/>
    <col min="2031" max="2031" width="15.42578125" style="70" customWidth="1"/>
    <col min="2032" max="2032" width="28.140625" style="70" customWidth="1"/>
    <col min="2033" max="2033" width="10.5703125" style="70" customWidth="1"/>
    <col min="2034" max="2034" width="11.5703125" style="70" customWidth="1"/>
    <col min="2035" max="2284" width="9.140625" style="70"/>
    <col min="2285" max="2285" width="3.85546875" style="70" customWidth="1"/>
    <col min="2286" max="2286" width="6.140625" style="70" customWidth="1"/>
    <col min="2287" max="2287" width="15.42578125" style="70" customWidth="1"/>
    <col min="2288" max="2288" width="28.140625" style="70" customWidth="1"/>
    <col min="2289" max="2289" width="10.5703125" style="70" customWidth="1"/>
    <col min="2290" max="2290" width="11.5703125" style="70" customWidth="1"/>
    <col min="2291" max="2540" width="9.140625" style="70"/>
    <col min="2541" max="2541" width="3.85546875" style="70" customWidth="1"/>
    <col min="2542" max="2542" width="6.140625" style="70" customWidth="1"/>
    <col min="2543" max="2543" width="15.42578125" style="70" customWidth="1"/>
    <col min="2544" max="2544" width="28.140625" style="70" customWidth="1"/>
    <col min="2545" max="2545" width="10.5703125" style="70" customWidth="1"/>
    <col min="2546" max="2546" width="11.5703125" style="70" customWidth="1"/>
    <col min="2547" max="2796" width="9.140625" style="70"/>
    <col min="2797" max="2797" width="3.85546875" style="70" customWidth="1"/>
    <col min="2798" max="2798" width="6.140625" style="70" customWidth="1"/>
    <col min="2799" max="2799" width="15.42578125" style="70" customWidth="1"/>
    <col min="2800" max="2800" width="28.140625" style="70" customWidth="1"/>
    <col min="2801" max="2801" width="10.5703125" style="70" customWidth="1"/>
    <col min="2802" max="2802" width="11.5703125" style="70" customWidth="1"/>
    <col min="2803" max="3052" width="9.140625" style="70"/>
    <col min="3053" max="3053" width="3.85546875" style="70" customWidth="1"/>
    <col min="3054" max="3054" width="6.140625" style="70" customWidth="1"/>
    <col min="3055" max="3055" width="15.42578125" style="70" customWidth="1"/>
    <col min="3056" max="3056" width="28.140625" style="70" customWidth="1"/>
    <col min="3057" max="3057" width="10.5703125" style="70" customWidth="1"/>
    <col min="3058" max="3058" width="11.5703125" style="70" customWidth="1"/>
    <col min="3059" max="3308" width="9.140625" style="70"/>
    <col min="3309" max="3309" width="3.85546875" style="70" customWidth="1"/>
    <col min="3310" max="3310" width="6.140625" style="70" customWidth="1"/>
    <col min="3311" max="3311" width="15.42578125" style="70" customWidth="1"/>
    <col min="3312" max="3312" width="28.140625" style="70" customWidth="1"/>
    <col min="3313" max="3313" width="10.5703125" style="70" customWidth="1"/>
    <col min="3314" max="3314" width="11.5703125" style="70" customWidth="1"/>
    <col min="3315" max="3564" width="9.140625" style="70"/>
    <col min="3565" max="3565" width="3.85546875" style="70" customWidth="1"/>
    <col min="3566" max="3566" width="6.140625" style="70" customWidth="1"/>
    <col min="3567" max="3567" width="15.42578125" style="70" customWidth="1"/>
    <col min="3568" max="3568" width="28.140625" style="70" customWidth="1"/>
    <col min="3569" max="3569" width="10.5703125" style="70" customWidth="1"/>
    <col min="3570" max="3570" width="11.5703125" style="70" customWidth="1"/>
    <col min="3571" max="3820" width="9.140625" style="70"/>
    <col min="3821" max="3821" width="3.85546875" style="70" customWidth="1"/>
    <col min="3822" max="3822" width="6.140625" style="70" customWidth="1"/>
    <col min="3823" max="3823" width="15.42578125" style="70" customWidth="1"/>
    <col min="3824" max="3824" width="28.140625" style="70" customWidth="1"/>
    <col min="3825" max="3825" width="10.5703125" style="70" customWidth="1"/>
    <col min="3826" max="3826" width="11.5703125" style="70" customWidth="1"/>
    <col min="3827" max="4076" width="9.140625" style="70"/>
    <col min="4077" max="4077" width="3.85546875" style="70" customWidth="1"/>
    <col min="4078" max="4078" width="6.140625" style="70" customWidth="1"/>
    <col min="4079" max="4079" width="15.42578125" style="70" customWidth="1"/>
    <col min="4080" max="4080" width="28.140625" style="70" customWidth="1"/>
    <col min="4081" max="4081" width="10.5703125" style="70" customWidth="1"/>
    <col min="4082" max="4082" width="11.5703125" style="70" customWidth="1"/>
    <col min="4083" max="4332" width="9.140625" style="70"/>
    <col min="4333" max="4333" width="3.85546875" style="70" customWidth="1"/>
    <col min="4334" max="4334" width="6.140625" style="70" customWidth="1"/>
    <col min="4335" max="4335" width="15.42578125" style="70" customWidth="1"/>
    <col min="4336" max="4336" width="28.140625" style="70" customWidth="1"/>
    <col min="4337" max="4337" width="10.5703125" style="70" customWidth="1"/>
    <col min="4338" max="4338" width="11.5703125" style="70" customWidth="1"/>
    <col min="4339" max="4588" width="9.140625" style="70"/>
    <col min="4589" max="4589" width="3.85546875" style="70" customWidth="1"/>
    <col min="4590" max="4590" width="6.140625" style="70" customWidth="1"/>
    <col min="4591" max="4591" width="15.42578125" style="70" customWidth="1"/>
    <col min="4592" max="4592" width="28.140625" style="70" customWidth="1"/>
    <col min="4593" max="4593" width="10.5703125" style="70" customWidth="1"/>
    <col min="4594" max="4594" width="11.5703125" style="70" customWidth="1"/>
    <col min="4595" max="4844" width="9.140625" style="70"/>
    <col min="4845" max="4845" width="3.85546875" style="70" customWidth="1"/>
    <col min="4846" max="4846" width="6.140625" style="70" customWidth="1"/>
    <col min="4847" max="4847" width="15.42578125" style="70" customWidth="1"/>
    <col min="4848" max="4848" width="28.140625" style="70" customWidth="1"/>
    <col min="4849" max="4849" width="10.5703125" style="70" customWidth="1"/>
    <col min="4850" max="4850" width="11.5703125" style="70" customWidth="1"/>
    <col min="4851" max="5100" width="9.140625" style="70"/>
    <col min="5101" max="5101" width="3.85546875" style="70" customWidth="1"/>
    <col min="5102" max="5102" width="6.140625" style="70" customWidth="1"/>
    <col min="5103" max="5103" width="15.42578125" style="70" customWidth="1"/>
    <col min="5104" max="5104" width="28.140625" style="70" customWidth="1"/>
    <col min="5105" max="5105" width="10.5703125" style="70" customWidth="1"/>
    <col min="5106" max="5106" width="11.5703125" style="70" customWidth="1"/>
    <col min="5107" max="5356" width="9.140625" style="70"/>
    <col min="5357" max="5357" width="3.85546875" style="70" customWidth="1"/>
    <col min="5358" max="5358" width="6.140625" style="70" customWidth="1"/>
    <col min="5359" max="5359" width="15.42578125" style="70" customWidth="1"/>
    <col min="5360" max="5360" width="28.140625" style="70" customWidth="1"/>
    <col min="5361" max="5361" width="10.5703125" style="70" customWidth="1"/>
    <col min="5362" max="5362" width="11.5703125" style="70" customWidth="1"/>
    <col min="5363" max="5612" width="9.140625" style="70"/>
    <col min="5613" max="5613" width="3.85546875" style="70" customWidth="1"/>
    <col min="5614" max="5614" width="6.140625" style="70" customWidth="1"/>
    <col min="5615" max="5615" width="15.42578125" style="70" customWidth="1"/>
    <col min="5616" max="5616" width="28.140625" style="70" customWidth="1"/>
    <col min="5617" max="5617" width="10.5703125" style="70" customWidth="1"/>
    <col min="5618" max="5618" width="11.5703125" style="70" customWidth="1"/>
    <col min="5619" max="5868" width="9.140625" style="70"/>
    <col min="5869" max="5869" width="3.85546875" style="70" customWidth="1"/>
    <col min="5870" max="5870" width="6.140625" style="70" customWidth="1"/>
    <col min="5871" max="5871" width="15.42578125" style="70" customWidth="1"/>
    <col min="5872" max="5872" width="28.140625" style="70" customWidth="1"/>
    <col min="5873" max="5873" width="10.5703125" style="70" customWidth="1"/>
    <col min="5874" max="5874" width="11.5703125" style="70" customWidth="1"/>
    <col min="5875" max="6124" width="9.140625" style="70"/>
    <col min="6125" max="6125" width="3.85546875" style="70" customWidth="1"/>
    <col min="6126" max="6126" width="6.140625" style="70" customWidth="1"/>
    <col min="6127" max="6127" width="15.42578125" style="70" customWidth="1"/>
    <col min="6128" max="6128" width="28.140625" style="70" customWidth="1"/>
    <col min="6129" max="6129" width="10.5703125" style="70" customWidth="1"/>
    <col min="6130" max="6130" width="11.5703125" style="70" customWidth="1"/>
    <col min="6131" max="6380" width="9.140625" style="70"/>
    <col min="6381" max="6381" width="3.85546875" style="70" customWidth="1"/>
    <col min="6382" max="6382" width="6.140625" style="70" customWidth="1"/>
    <col min="6383" max="6383" width="15.42578125" style="70" customWidth="1"/>
    <col min="6384" max="6384" width="28.140625" style="70" customWidth="1"/>
    <col min="6385" max="6385" width="10.5703125" style="70" customWidth="1"/>
    <col min="6386" max="6386" width="11.5703125" style="70" customWidth="1"/>
    <col min="6387" max="6636" width="9.140625" style="70"/>
    <col min="6637" max="6637" width="3.85546875" style="70" customWidth="1"/>
    <col min="6638" max="6638" width="6.140625" style="70" customWidth="1"/>
    <col min="6639" max="6639" width="15.42578125" style="70" customWidth="1"/>
    <col min="6640" max="6640" width="28.140625" style="70" customWidth="1"/>
    <col min="6641" max="6641" width="10.5703125" style="70" customWidth="1"/>
    <col min="6642" max="6642" width="11.5703125" style="70" customWidth="1"/>
    <col min="6643" max="6892" width="9.140625" style="70"/>
    <col min="6893" max="6893" width="3.85546875" style="70" customWidth="1"/>
    <col min="6894" max="6894" width="6.140625" style="70" customWidth="1"/>
    <col min="6895" max="6895" width="15.42578125" style="70" customWidth="1"/>
    <col min="6896" max="6896" width="28.140625" style="70" customWidth="1"/>
    <col min="6897" max="6897" width="10.5703125" style="70" customWidth="1"/>
    <col min="6898" max="6898" width="11.5703125" style="70" customWidth="1"/>
    <col min="6899" max="7148" width="9.140625" style="70"/>
    <col min="7149" max="7149" width="3.85546875" style="70" customWidth="1"/>
    <col min="7150" max="7150" width="6.140625" style="70" customWidth="1"/>
    <col min="7151" max="7151" width="15.42578125" style="70" customWidth="1"/>
    <col min="7152" max="7152" width="28.140625" style="70" customWidth="1"/>
    <col min="7153" max="7153" width="10.5703125" style="70" customWidth="1"/>
    <col min="7154" max="7154" width="11.5703125" style="70" customWidth="1"/>
    <col min="7155" max="7404" width="9.140625" style="70"/>
    <col min="7405" max="7405" width="3.85546875" style="70" customWidth="1"/>
    <col min="7406" max="7406" width="6.140625" style="70" customWidth="1"/>
    <col min="7407" max="7407" width="15.42578125" style="70" customWidth="1"/>
    <col min="7408" max="7408" width="28.140625" style="70" customWidth="1"/>
    <col min="7409" max="7409" width="10.5703125" style="70" customWidth="1"/>
    <col min="7410" max="7410" width="11.5703125" style="70" customWidth="1"/>
    <col min="7411" max="7660" width="9.140625" style="70"/>
    <col min="7661" max="7661" width="3.85546875" style="70" customWidth="1"/>
    <col min="7662" max="7662" width="6.140625" style="70" customWidth="1"/>
    <col min="7663" max="7663" width="15.42578125" style="70" customWidth="1"/>
    <col min="7664" max="7664" width="28.140625" style="70" customWidth="1"/>
    <col min="7665" max="7665" width="10.5703125" style="70" customWidth="1"/>
    <col min="7666" max="7666" width="11.5703125" style="70" customWidth="1"/>
    <col min="7667" max="7916" width="9.140625" style="70"/>
    <col min="7917" max="7917" width="3.85546875" style="70" customWidth="1"/>
    <col min="7918" max="7918" width="6.140625" style="70" customWidth="1"/>
    <col min="7919" max="7919" width="15.42578125" style="70" customWidth="1"/>
    <col min="7920" max="7920" width="28.140625" style="70" customWidth="1"/>
    <col min="7921" max="7921" width="10.5703125" style="70" customWidth="1"/>
    <col min="7922" max="7922" width="11.5703125" style="70" customWidth="1"/>
    <col min="7923" max="8172" width="9.140625" style="70"/>
    <col min="8173" max="8173" width="3.85546875" style="70" customWidth="1"/>
    <col min="8174" max="8174" width="6.140625" style="70" customWidth="1"/>
    <col min="8175" max="8175" width="15.42578125" style="70" customWidth="1"/>
    <col min="8176" max="8176" width="28.140625" style="70" customWidth="1"/>
    <col min="8177" max="8177" width="10.5703125" style="70" customWidth="1"/>
    <col min="8178" max="8178" width="11.5703125" style="70" customWidth="1"/>
    <col min="8179" max="8428" width="9.140625" style="70"/>
    <col min="8429" max="8429" width="3.85546875" style="70" customWidth="1"/>
    <col min="8430" max="8430" width="6.140625" style="70" customWidth="1"/>
    <col min="8431" max="8431" width="15.42578125" style="70" customWidth="1"/>
    <col min="8432" max="8432" width="28.140625" style="70" customWidth="1"/>
    <col min="8433" max="8433" width="10.5703125" style="70" customWidth="1"/>
    <col min="8434" max="8434" width="11.5703125" style="70" customWidth="1"/>
    <col min="8435" max="8684" width="9.140625" style="70"/>
    <col min="8685" max="8685" width="3.85546875" style="70" customWidth="1"/>
    <col min="8686" max="8686" width="6.140625" style="70" customWidth="1"/>
    <col min="8687" max="8687" width="15.42578125" style="70" customWidth="1"/>
    <col min="8688" max="8688" width="28.140625" style="70" customWidth="1"/>
    <col min="8689" max="8689" width="10.5703125" style="70" customWidth="1"/>
    <col min="8690" max="8690" width="11.5703125" style="70" customWidth="1"/>
    <col min="8691" max="8940" width="9.140625" style="70"/>
    <col min="8941" max="8941" width="3.85546875" style="70" customWidth="1"/>
    <col min="8942" max="8942" width="6.140625" style="70" customWidth="1"/>
    <col min="8943" max="8943" width="15.42578125" style="70" customWidth="1"/>
    <col min="8944" max="8944" width="28.140625" style="70" customWidth="1"/>
    <col min="8945" max="8945" width="10.5703125" style="70" customWidth="1"/>
    <col min="8946" max="8946" width="11.5703125" style="70" customWidth="1"/>
    <col min="8947" max="9196" width="9.140625" style="70"/>
    <col min="9197" max="9197" width="3.85546875" style="70" customWidth="1"/>
    <col min="9198" max="9198" width="6.140625" style="70" customWidth="1"/>
    <col min="9199" max="9199" width="15.42578125" style="70" customWidth="1"/>
    <col min="9200" max="9200" width="28.140625" style="70" customWidth="1"/>
    <col min="9201" max="9201" width="10.5703125" style="70" customWidth="1"/>
    <col min="9202" max="9202" width="11.5703125" style="70" customWidth="1"/>
    <col min="9203" max="9452" width="9.140625" style="70"/>
    <col min="9453" max="9453" width="3.85546875" style="70" customWidth="1"/>
    <col min="9454" max="9454" width="6.140625" style="70" customWidth="1"/>
    <col min="9455" max="9455" width="15.42578125" style="70" customWidth="1"/>
    <col min="9456" max="9456" width="28.140625" style="70" customWidth="1"/>
    <col min="9457" max="9457" width="10.5703125" style="70" customWidth="1"/>
    <col min="9458" max="9458" width="11.5703125" style="70" customWidth="1"/>
    <col min="9459" max="9708" width="9.140625" style="70"/>
    <col min="9709" max="9709" width="3.85546875" style="70" customWidth="1"/>
    <col min="9710" max="9710" width="6.140625" style="70" customWidth="1"/>
    <col min="9711" max="9711" width="15.42578125" style="70" customWidth="1"/>
    <col min="9712" max="9712" width="28.140625" style="70" customWidth="1"/>
    <col min="9713" max="9713" width="10.5703125" style="70" customWidth="1"/>
    <col min="9714" max="9714" width="11.5703125" style="70" customWidth="1"/>
    <col min="9715" max="9964" width="9.140625" style="70"/>
    <col min="9965" max="9965" width="3.85546875" style="70" customWidth="1"/>
    <col min="9966" max="9966" width="6.140625" style="70" customWidth="1"/>
    <col min="9967" max="9967" width="15.42578125" style="70" customWidth="1"/>
    <col min="9968" max="9968" width="28.140625" style="70" customWidth="1"/>
    <col min="9969" max="9969" width="10.5703125" style="70" customWidth="1"/>
    <col min="9970" max="9970" width="11.5703125" style="70" customWidth="1"/>
    <col min="9971" max="10220" width="9.140625" style="70"/>
    <col min="10221" max="10221" width="3.85546875" style="70" customWidth="1"/>
    <col min="10222" max="10222" width="6.140625" style="70" customWidth="1"/>
    <col min="10223" max="10223" width="15.42578125" style="70" customWidth="1"/>
    <col min="10224" max="10224" width="28.140625" style="70" customWidth="1"/>
    <col min="10225" max="10225" width="10.5703125" style="70" customWidth="1"/>
    <col min="10226" max="10226" width="11.5703125" style="70" customWidth="1"/>
    <col min="10227" max="10476" width="9.140625" style="70"/>
    <col min="10477" max="10477" width="3.85546875" style="70" customWidth="1"/>
    <col min="10478" max="10478" width="6.140625" style="70" customWidth="1"/>
    <col min="10479" max="10479" width="15.42578125" style="70" customWidth="1"/>
    <col min="10480" max="10480" width="28.140625" style="70" customWidth="1"/>
    <col min="10481" max="10481" width="10.5703125" style="70" customWidth="1"/>
    <col min="10482" max="10482" width="11.5703125" style="70" customWidth="1"/>
    <col min="10483" max="10732" width="9.140625" style="70"/>
    <col min="10733" max="10733" width="3.85546875" style="70" customWidth="1"/>
    <col min="10734" max="10734" width="6.140625" style="70" customWidth="1"/>
    <col min="10735" max="10735" width="15.42578125" style="70" customWidth="1"/>
    <col min="10736" max="10736" width="28.140625" style="70" customWidth="1"/>
    <col min="10737" max="10737" width="10.5703125" style="70" customWidth="1"/>
    <col min="10738" max="10738" width="11.5703125" style="70" customWidth="1"/>
    <col min="10739" max="10988" width="9.140625" style="70"/>
    <col min="10989" max="10989" width="3.85546875" style="70" customWidth="1"/>
    <col min="10990" max="10990" width="6.140625" style="70" customWidth="1"/>
    <col min="10991" max="10991" width="15.42578125" style="70" customWidth="1"/>
    <col min="10992" max="10992" width="28.140625" style="70" customWidth="1"/>
    <col min="10993" max="10993" width="10.5703125" style="70" customWidth="1"/>
    <col min="10994" max="10994" width="11.5703125" style="70" customWidth="1"/>
    <col min="10995" max="11244" width="9.140625" style="70"/>
    <col min="11245" max="11245" width="3.85546875" style="70" customWidth="1"/>
    <col min="11246" max="11246" width="6.140625" style="70" customWidth="1"/>
    <col min="11247" max="11247" width="15.42578125" style="70" customWidth="1"/>
    <col min="11248" max="11248" width="28.140625" style="70" customWidth="1"/>
    <col min="11249" max="11249" width="10.5703125" style="70" customWidth="1"/>
    <col min="11250" max="11250" width="11.5703125" style="70" customWidth="1"/>
    <col min="11251" max="11500" width="9.140625" style="70"/>
    <col min="11501" max="11501" width="3.85546875" style="70" customWidth="1"/>
    <col min="11502" max="11502" width="6.140625" style="70" customWidth="1"/>
    <col min="11503" max="11503" width="15.42578125" style="70" customWidth="1"/>
    <col min="11504" max="11504" width="28.140625" style="70" customWidth="1"/>
    <col min="11505" max="11505" width="10.5703125" style="70" customWidth="1"/>
    <col min="11506" max="11506" width="11.5703125" style="70" customWidth="1"/>
    <col min="11507" max="11756" width="9.140625" style="70"/>
    <col min="11757" max="11757" width="3.85546875" style="70" customWidth="1"/>
    <col min="11758" max="11758" width="6.140625" style="70" customWidth="1"/>
    <col min="11759" max="11759" width="15.42578125" style="70" customWidth="1"/>
    <col min="11760" max="11760" width="28.140625" style="70" customWidth="1"/>
    <col min="11761" max="11761" width="10.5703125" style="70" customWidth="1"/>
    <col min="11762" max="11762" width="11.5703125" style="70" customWidth="1"/>
    <col min="11763" max="12012" width="9.140625" style="70"/>
    <col min="12013" max="12013" width="3.85546875" style="70" customWidth="1"/>
    <col min="12014" max="12014" width="6.140625" style="70" customWidth="1"/>
    <col min="12015" max="12015" width="15.42578125" style="70" customWidth="1"/>
    <col min="12016" max="12016" width="28.140625" style="70" customWidth="1"/>
    <col min="12017" max="12017" width="10.5703125" style="70" customWidth="1"/>
    <col min="12018" max="12018" width="11.5703125" style="70" customWidth="1"/>
    <col min="12019" max="12268" width="9.140625" style="70"/>
    <col min="12269" max="12269" width="3.85546875" style="70" customWidth="1"/>
    <col min="12270" max="12270" width="6.140625" style="70" customWidth="1"/>
    <col min="12271" max="12271" width="15.42578125" style="70" customWidth="1"/>
    <col min="12272" max="12272" width="28.140625" style="70" customWidth="1"/>
    <col min="12273" max="12273" width="10.5703125" style="70" customWidth="1"/>
    <col min="12274" max="12274" width="11.5703125" style="70" customWidth="1"/>
    <col min="12275" max="12524" width="9.140625" style="70"/>
    <col min="12525" max="12525" width="3.85546875" style="70" customWidth="1"/>
    <col min="12526" max="12526" width="6.140625" style="70" customWidth="1"/>
    <col min="12527" max="12527" width="15.42578125" style="70" customWidth="1"/>
    <col min="12528" max="12528" width="28.140625" style="70" customWidth="1"/>
    <col min="12529" max="12529" width="10.5703125" style="70" customWidth="1"/>
    <col min="12530" max="12530" width="11.5703125" style="70" customWidth="1"/>
    <col min="12531" max="12780" width="9.140625" style="70"/>
    <col min="12781" max="12781" width="3.85546875" style="70" customWidth="1"/>
    <col min="12782" max="12782" width="6.140625" style="70" customWidth="1"/>
    <col min="12783" max="12783" width="15.42578125" style="70" customWidth="1"/>
    <col min="12784" max="12784" width="28.140625" style="70" customWidth="1"/>
    <col min="12785" max="12785" width="10.5703125" style="70" customWidth="1"/>
    <col min="12786" max="12786" width="11.5703125" style="70" customWidth="1"/>
    <col min="12787" max="13036" width="9.140625" style="70"/>
    <col min="13037" max="13037" width="3.85546875" style="70" customWidth="1"/>
    <col min="13038" max="13038" width="6.140625" style="70" customWidth="1"/>
    <col min="13039" max="13039" width="15.42578125" style="70" customWidth="1"/>
    <col min="13040" max="13040" width="28.140625" style="70" customWidth="1"/>
    <col min="13041" max="13041" width="10.5703125" style="70" customWidth="1"/>
    <col min="13042" max="13042" width="11.5703125" style="70" customWidth="1"/>
    <col min="13043" max="13292" width="9.140625" style="70"/>
    <col min="13293" max="13293" width="3.85546875" style="70" customWidth="1"/>
    <col min="13294" max="13294" width="6.140625" style="70" customWidth="1"/>
    <col min="13295" max="13295" width="15.42578125" style="70" customWidth="1"/>
    <col min="13296" max="13296" width="28.140625" style="70" customWidth="1"/>
    <col min="13297" max="13297" width="10.5703125" style="70" customWidth="1"/>
    <col min="13298" max="13298" width="11.5703125" style="70" customWidth="1"/>
    <col min="13299" max="13548" width="9.140625" style="70"/>
    <col min="13549" max="13549" width="3.85546875" style="70" customWidth="1"/>
    <col min="13550" max="13550" width="6.140625" style="70" customWidth="1"/>
    <col min="13551" max="13551" width="15.42578125" style="70" customWidth="1"/>
    <col min="13552" max="13552" width="28.140625" style="70" customWidth="1"/>
    <col min="13553" max="13553" width="10.5703125" style="70" customWidth="1"/>
    <col min="13554" max="13554" width="11.5703125" style="70" customWidth="1"/>
    <col min="13555" max="13804" width="9.140625" style="70"/>
    <col min="13805" max="13805" width="3.85546875" style="70" customWidth="1"/>
    <col min="13806" max="13806" width="6.140625" style="70" customWidth="1"/>
    <col min="13807" max="13807" width="15.42578125" style="70" customWidth="1"/>
    <col min="13808" max="13808" width="28.140625" style="70" customWidth="1"/>
    <col min="13809" max="13809" width="10.5703125" style="70" customWidth="1"/>
    <col min="13810" max="13810" width="11.5703125" style="70" customWidth="1"/>
    <col min="13811" max="14060" width="9.140625" style="70"/>
    <col min="14061" max="14061" width="3.85546875" style="70" customWidth="1"/>
    <col min="14062" max="14062" width="6.140625" style="70" customWidth="1"/>
    <col min="14063" max="14063" width="15.42578125" style="70" customWidth="1"/>
    <col min="14064" max="14064" width="28.140625" style="70" customWidth="1"/>
    <col min="14065" max="14065" width="10.5703125" style="70" customWidth="1"/>
    <col min="14066" max="14066" width="11.5703125" style="70" customWidth="1"/>
    <col min="14067" max="14316" width="9.140625" style="70"/>
    <col min="14317" max="14317" width="3.85546875" style="70" customWidth="1"/>
    <col min="14318" max="14318" width="6.140625" style="70" customWidth="1"/>
    <col min="14319" max="14319" width="15.42578125" style="70" customWidth="1"/>
    <col min="14320" max="14320" width="28.140625" style="70" customWidth="1"/>
    <col min="14321" max="14321" width="10.5703125" style="70" customWidth="1"/>
    <col min="14322" max="14322" width="11.5703125" style="70" customWidth="1"/>
    <col min="14323" max="14572" width="9.140625" style="70"/>
    <col min="14573" max="14573" width="3.85546875" style="70" customWidth="1"/>
    <col min="14574" max="14574" width="6.140625" style="70" customWidth="1"/>
    <col min="14575" max="14575" width="15.42578125" style="70" customWidth="1"/>
    <col min="14576" max="14576" width="28.140625" style="70" customWidth="1"/>
    <col min="14577" max="14577" width="10.5703125" style="70" customWidth="1"/>
    <col min="14578" max="14578" width="11.5703125" style="70" customWidth="1"/>
    <col min="14579" max="14828" width="9.140625" style="70"/>
    <col min="14829" max="14829" width="3.85546875" style="70" customWidth="1"/>
    <col min="14830" max="14830" width="6.140625" style="70" customWidth="1"/>
    <col min="14831" max="14831" width="15.42578125" style="70" customWidth="1"/>
    <col min="14832" max="14832" width="28.140625" style="70" customWidth="1"/>
    <col min="14833" max="14833" width="10.5703125" style="70" customWidth="1"/>
    <col min="14834" max="14834" width="11.5703125" style="70" customWidth="1"/>
    <col min="14835" max="15084" width="9.140625" style="70"/>
    <col min="15085" max="15085" width="3.85546875" style="70" customWidth="1"/>
    <col min="15086" max="15086" width="6.140625" style="70" customWidth="1"/>
    <col min="15087" max="15087" width="15.42578125" style="70" customWidth="1"/>
    <col min="15088" max="15088" width="28.140625" style="70" customWidth="1"/>
    <col min="15089" max="15089" width="10.5703125" style="70" customWidth="1"/>
    <col min="15090" max="15090" width="11.5703125" style="70" customWidth="1"/>
    <col min="15091" max="15340" width="9.140625" style="70"/>
    <col min="15341" max="15341" width="3.85546875" style="70" customWidth="1"/>
    <col min="15342" max="15342" width="6.140625" style="70" customWidth="1"/>
    <col min="15343" max="15343" width="15.42578125" style="70" customWidth="1"/>
    <col min="15344" max="15344" width="28.140625" style="70" customWidth="1"/>
    <col min="15345" max="15345" width="10.5703125" style="70" customWidth="1"/>
    <col min="15346" max="15346" width="11.5703125" style="70" customWidth="1"/>
    <col min="15347" max="15596" width="9.140625" style="70"/>
    <col min="15597" max="15597" width="3.85546875" style="70" customWidth="1"/>
    <col min="15598" max="15598" width="6.140625" style="70" customWidth="1"/>
    <col min="15599" max="15599" width="15.42578125" style="70" customWidth="1"/>
    <col min="15600" max="15600" width="28.140625" style="70" customWidth="1"/>
    <col min="15601" max="15601" width="10.5703125" style="70" customWidth="1"/>
    <col min="15602" max="15602" width="11.5703125" style="70" customWidth="1"/>
    <col min="15603" max="15852" width="9.140625" style="70"/>
    <col min="15853" max="15853" width="3.85546875" style="70" customWidth="1"/>
    <col min="15854" max="15854" width="6.140625" style="70" customWidth="1"/>
    <col min="15855" max="15855" width="15.42578125" style="70" customWidth="1"/>
    <col min="15856" max="15856" width="28.140625" style="70" customWidth="1"/>
    <col min="15857" max="15857" width="10.5703125" style="70" customWidth="1"/>
    <col min="15858" max="15858" width="11.5703125" style="70" customWidth="1"/>
    <col min="15859" max="16108" width="9.140625" style="70"/>
    <col min="16109" max="16109" width="3.85546875" style="70" customWidth="1"/>
    <col min="16110" max="16110" width="6.140625" style="70" customWidth="1"/>
    <col min="16111" max="16111" width="15.42578125" style="70" customWidth="1"/>
    <col min="16112" max="16112" width="28.140625" style="70" customWidth="1"/>
    <col min="16113" max="16113" width="10.5703125" style="70" customWidth="1"/>
    <col min="16114" max="16114" width="11.5703125" style="70" customWidth="1"/>
    <col min="16115" max="16384" width="9.140625" style="70"/>
  </cols>
  <sheetData>
    <row r="1" spans="1:23" s="4" customFormat="1" x14ac:dyDescent="0.2">
      <c r="B1" s="73"/>
      <c r="C1" s="147"/>
      <c r="D1" s="73"/>
      <c r="E1" s="73"/>
      <c r="F1" s="148"/>
      <c r="G1" s="73"/>
      <c r="H1" s="73"/>
      <c r="J1" s="73"/>
      <c r="K1" s="153"/>
      <c r="L1" s="150"/>
      <c r="P1" s="151"/>
      <c r="S1" s="152"/>
      <c r="T1" s="151"/>
      <c r="U1" s="151"/>
      <c r="V1" s="152"/>
      <c r="W1" s="152"/>
    </row>
    <row r="2" spans="1:23" s="4" customFormat="1" x14ac:dyDescent="0.25">
      <c r="B2" s="73"/>
      <c r="C2" s="147"/>
      <c r="D2" s="73"/>
      <c r="E2" s="251" t="s">
        <v>395</v>
      </c>
      <c r="F2" s="277" t="s">
        <v>396</v>
      </c>
      <c r="G2" s="277"/>
      <c r="H2" s="278" t="s">
        <v>397</v>
      </c>
      <c r="I2" s="279"/>
      <c r="J2" s="274" t="s">
        <v>398</v>
      </c>
      <c r="K2" s="275"/>
      <c r="L2" s="272" t="s">
        <v>399</v>
      </c>
      <c r="M2" s="273"/>
      <c r="N2" s="274" t="s">
        <v>400</v>
      </c>
      <c r="O2" s="275"/>
      <c r="P2" s="274" t="s">
        <v>401</v>
      </c>
      <c r="Q2" s="275"/>
      <c r="R2" s="274" t="s">
        <v>402</v>
      </c>
      <c r="S2" s="275"/>
      <c r="T2" s="276" t="s">
        <v>403</v>
      </c>
      <c r="U2" s="276"/>
      <c r="V2" s="276"/>
      <c r="W2" s="276"/>
    </row>
    <row r="3" spans="1:23" s="4" customFormat="1" ht="33.75" x14ac:dyDescent="0.25">
      <c r="B3" s="73"/>
      <c r="C3" s="147"/>
      <c r="D3" s="73"/>
      <c r="E3" s="251"/>
      <c r="F3" s="60" t="s">
        <v>80</v>
      </c>
      <c r="G3" s="61" t="s">
        <v>69</v>
      </c>
      <c r="H3" s="61" t="s">
        <v>80</v>
      </c>
      <c r="I3" s="61" t="s">
        <v>69</v>
      </c>
      <c r="J3" s="61" t="s">
        <v>80</v>
      </c>
      <c r="K3" s="61" t="s">
        <v>69</v>
      </c>
      <c r="L3" s="61" t="s">
        <v>80</v>
      </c>
      <c r="M3" s="61" t="s">
        <v>69</v>
      </c>
      <c r="N3" s="61" t="s">
        <v>80</v>
      </c>
      <c r="O3" s="61" t="s">
        <v>69</v>
      </c>
      <c r="P3" s="61" t="s">
        <v>80</v>
      </c>
      <c r="Q3" s="61" t="s">
        <v>69</v>
      </c>
      <c r="R3" s="61" t="s">
        <v>80</v>
      </c>
      <c r="S3" s="61" t="s">
        <v>69</v>
      </c>
      <c r="T3" s="60" t="s">
        <v>404</v>
      </c>
      <c r="U3" s="61" t="s">
        <v>405</v>
      </c>
      <c r="V3" s="60" t="s">
        <v>406</v>
      </c>
      <c r="W3" s="60" t="s">
        <v>407</v>
      </c>
    </row>
    <row r="4" spans="1:23" s="4" customFormat="1" x14ac:dyDescent="0.25">
      <c r="A4" s="154"/>
      <c r="E4" s="62" t="s">
        <v>408</v>
      </c>
      <c r="F4" s="6">
        <v>14</v>
      </c>
      <c r="G4" s="5">
        <v>1789410</v>
      </c>
      <c r="H4" s="23">
        <v>4</v>
      </c>
      <c r="I4" s="5">
        <v>523250</v>
      </c>
      <c r="J4" s="23">
        <v>10</v>
      </c>
      <c r="K4" s="7">
        <v>1266160</v>
      </c>
      <c r="L4" s="63">
        <v>4</v>
      </c>
      <c r="M4" s="7">
        <v>733200</v>
      </c>
      <c r="N4" s="6">
        <v>6</v>
      </c>
      <c r="O4" s="7">
        <v>532960</v>
      </c>
      <c r="P4" s="6">
        <v>2</v>
      </c>
      <c r="Q4" s="7">
        <v>23154.005000000001</v>
      </c>
      <c r="R4" s="6">
        <v>6</v>
      </c>
      <c r="S4" s="7">
        <v>509805.995</v>
      </c>
      <c r="T4" s="64">
        <v>6</v>
      </c>
      <c r="U4" s="7">
        <v>509805.995</v>
      </c>
      <c r="V4" s="7">
        <v>509805.995</v>
      </c>
      <c r="W4" s="7">
        <v>0</v>
      </c>
    </row>
    <row r="5" spans="1:23" s="4" customFormat="1" x14ac:dyDescent="0.25">
      <c r="A5" s="154"/>
      <c r="E5" s="62" t="s">
        <v>409</v>
      </c>
      <c r="F5" s="6">
        <v>41</v>
      </c>
      <c r="G5" s="5">
        <v>3613924.8254999998</v>
      </c>
      <c r="H5" s="23">
        <v>0</v>
      </c>
      <c r="I5" s="5">
        <v>0</v>
      </c>
      <c r="J5" s="23">
        <v>41</v>
      </c>
      <c r="K5" s="7">
        <v>3613924.8254999998</v>
      </c>
      <c r="L5" s="63">
        <v>9</v>
      </c>
      <c r="M5" s="7">
        <v>745730.81</v>
      </c>
      <c r="N5" s="6">
        <v>32</v>
      </c>
      <c r="O5" s="7">
        <v>2868194.0154999997</v>
      </c>
      <c r="P5" s="6">
        <v>15</v>
      </c>
      <c r="Q5" s="7">
        <v>469256.96250000002</v>
      </c>
      <c r="R5" s="6">
        <v>32</v>
      </c>
      <c r="S5" s="7">
        <v>2398937.0530000003</v>
      </c>
      <c r="T5" s="64">
        <v>32</v>
      </c>
      <c r="U5" s="7">
        <v>2398937.0530000003</v>
      </c>
      <c r="V5" s="7">
        <v>1910854.6030000004</v>
      </c>
      <c r="W5" s="7">
        <v>488082.45</v>
      </c>
    </row>
    <row r="6" spans="1:23" s="4" customFormat="1" x14ac:dyDescent="0.25">
      <c r="A6" s="154"/>
      <c r="E6" s="62" t="s">
        <v>410</v>
      </c>
      <c r="F6" s="6">
        <v>24</v>
      </c>
      <c r="G6" s="5">
        <v>3352762.6</v>
      </c>
      <c r="H6" s="23">
        <v>1</v>
      </c>
      <c r="I6" s="5">
        <v>167420</v>
      </c>
      <c r="J6" s="23">
        <v>23</v>
      </c>
      <c r="K6" s="7">
        <v>3185342.6</v>
      </c>
      <c r="L6" s="63">
        <v>4</v>
      </c>
      <c r="M6" s="7">
        <v>402050</v>
      </c>
      <c r="N6" s="6">
        <v>19</v>
      </c>
      <c r="O6" s="7">
        <v>2783292.6</v>
      </c>
      <c r="P6" s="6">
        <v>8</v>
      </c>
      <c r="Q6" s="7">
        <v>403240.70999999996</v>
      </c>
      <c r="R6" s="6">
        <v>19</v>
      </c>
      <c r="S6" s="7">
        <v>2380051.8899999997</v>
      </c>
      <c r="T6" s="64">
        <v>19</v>
      </c>
      <c r="U6" s="7">
        <v>2380051.8899999997</v>
      </c>
      <c r="V6" s="7">
        <v>2029211.54</v>
      </c>
      <c r="W6" s="7">
        <v>350840.35</v>
      </c>
    </row>
    <row r="7" spans="1:23" s="4" customFormat="1" x14ac:dyDescent="0.25">
      <c r="A7" s="154"/>
      <c r="E7" s="62" t="s">
        <v>411</v>
      </c>
      <c r="F7" s="6">
        <v>23</v>
      </c>
      <c r="G7" s="5">
        <v>1683350.155</v>
      </c>
      <c r="H7" s="23">
        <v>0</v>
      </c>
      <c r="I7" s="5">
        <v>0</v>
      </c>
      <c r="J7" s="23">
        <v>23</v>
      </c>
      <c r="K7" s="7">
        <v>1683350.155</v>
      </c>
      <c r="L7" s="63">
        <v>6</v>
      </c>
      <c r="M7" s="7">
        <v>441898.8</v>
      </c>
      <c r="N7" s="6">
        <v>17</v>
      </c>
      <c r="O7" s="7">
        <v>1241451.355</v>
      </c>
      <c r="P7" s="6">
        <v>0</v>
      </c>
      <c r="Q7" s="7">
        <v>0</v>
      </c>
      <c r="R7" s="6">
        <v>17</v>
      </c>
      <c r="S7" s="7">
        <v>1241451.355</v>
      </c>
      <c r="T7" s="64">
        <v>17</v>
      </c>
      <c r="U7" s="7">
        <v>1217259.3500000001</v>
      </c>
      <c r="V7" s="7">
        <v>600670.35</v>
      </c>
      <c r="W7" s="7">
        <v>616589</v>
      </c>
    </row>
    <row r="8" spans="1:23" s="11" customFormat="1" x14ac:dyDescent="0.25">
      <c r="A8" s="155"/>
      <c r="E8" s="62" t="s">
        <v>412</v>
      </c>
      <c r="F8" s="65">
        <v>102</v>
      </c>
      <c r="G8" s="24">
        <v>10439447.580499999</v>
      </c>
      <c r="H8" s="66">
        <v>5</v>
      </c>
      <c r="I8" s="24">
        <v>690670</v>
      </c>
      <c r="J8" s="66">
        <v>97</v>
      </c>
      <c r="K8" s="67">
        <v>9748777.5804999992</v>
      </c>
      <c r="L8" s="68">
        <v>23</v>
      </c>
      <c r="M8" s="67">
        <v>2322879.61</v>
      </c>
      <c r="N8" s="68">
        <v>74</v>
      </c>
      <c r="O8" s="67">
        <v>7425897.9704999998</v>
      </c>
      <c r="P8" s="65">
        <v>25</v>
      </c>
      <c r="Q8" s="67">
        <v>895651.67749999999</v>
      </c>
      <c r="R8" s="65">
        <v>74</v>
      </c>
      <c r="S8" s="67">
        <v>6530246.2929999996</v>
      </c>
      <c r="T8" s="69">
        <v>74</v>
      </c>
      <c r="U8" s="67">
        <v>6506054.2880000006</v>
      </c>
      <c r="V8" s="67">
        <v>5050542.4879999999</v>
      </c>
      <c r="W8" s="67">
        <v>1455511.8</v>
      </c>
    </row>
    <row r="9" spans="1:23" s="4" customFormat="1" x14ac:dyDescent="0.25">
      <c r="B9" s="73"/>
      <c r="C9" s="73"/>
      <c r="D9" s="73"/>
      <c r="E9" s="251" t="s">
        <v>415</v>
      </c>
      <c r="F9" s="156">
        <v>1</v>
      </c>
      <c r="G9" s="157"/>
      <c r="H9" s="156">
        <v>4.9019607843137254E-2</v>
      </c>
      <c r="I9" s="158"/>
      <c r="J9" s="156">
        <v>0.9509803921568627</v>
      </c>
      <c r="K9" s="157"/>
      <c r="L9" s="159">
        <v>0.22549019607843138</v>
      </c>
      <c r="M9" s="160"/>
      <c r="N9" s="160"/>
      <c r="O9" s="160"/>
      <c r="P9" s="64"/>
      <c r="Q9" s="160"/>
      <c r="R9" s="159">
        <v>0.72549019607843135</v>
      </c>
      <c r="S9" s="160"/>
      <c r="T9" s="159">
        <v>0.72549019607843135</v>
      </c>
      <c r="U9" s="2"/>
      <c r="V9" s="78"/>
      <c r="W9" s="78"/>
    </row>
    <row r="10" spans="1:23" s="4" customFormat="1" x14ac:dyDescent="0.25">
      <c r="B10" s="73"/>
      <c r="C10" s="73"/>
      <c r="D10" s="73"/>
      <c r="E10" s="251"/>
      <c r="F10" s="156"/>
      <c r="G10" s="157">
        <v>1.0000000000478952</v>
      </c>
      <c r="H10" s="156"/>
      <c r="I10" s="157">
        <v>6.6159631025227109E-2</v>
      </c>
      <c r="J10" s="156"/>
      <c r="K10" s="157">
        <v>0.93384036902266809</v>
      </c>
      <c r="L10" s="159"/>
      <c r="M10" s="161">
        <v>0.22250982077348577</v>
      </c>
      <c r="N10" s="161"/>
      <c r="O10" s="161"/>
      <c r="P10" s="6"/>
      <c r="Q10" s="161">
        <v>8.5794930300325339E-2</v>
      </c>
      <c r="R10" s="159"/>
      <c r="S10" s="161">
        <v>0.62553561794885693</v>
      </c>
      <c r="T10" s="159"/>
      <c r="U10" s="161">
        <v>0.62321825347007498</v>
      </c>
      <c r="V10" s="78"/>
      <c r="W10" s="78"/>
    </row>
    <row r="11" spans="1:23" x14ac:dyDescent="0.25">
      <c r="E11" s="162"/>
      <c r="F11" s="163"/>
      <c r="G11" s="163"/>
      <c r="H11" s="163"/>
      <c r="I11" s="163"/>
      <c r="J11" s="163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</row>
    <row r="12" spans="1:23" x14ac:dyDescent="0.25">
      <c r="E12" s="251" t="s">
        <v>395</v>
      </c>
      <c r="F12" s="274" t="s">
        <v>398</v>
      </c>
      <c r="G12" s="275"/>
      <c r="H12" s="272" t="s">
        <v>399</v>
      </c>
      <c r="I12" s="273"/>
      <c r="J12" s="274" t="s">
        <v>400</v>
      </c>
      <c r="K12" s="275"/>
      <c r="L12" s="164"/>
      <c r="M12" s="164"/>
      <c r="N12" s="164"/>
      <c r="O12" s="164"/>
      <c r="P12" s="165"/>
      <c r="Q12" s="164"/>
      <c r="R12" s="164"/>
      <c r="S12" s="164"/>
      <c r="T12" s="164"/>
      <c r="U12" s="164"/>
    </row>
    <row r="13" spans="1:23" x14ac:dyDescent="0.25">
      <c r="E13" s="251"/>
      <c r="F13" s="61" t="s">
        <v>80</v>
      </c>
      <c r="G13" s="61" t="s">
        <v>69</v>
      </c>
      <c r="H13" s="61" t="s">
        <v>80</v>
      </c>
      <c r="I13" s="61" t="s">
        <v>69</v>
      </c>
      <c r="J13" s="61" t="s">
        <v>80</v>
      </c>
      <c r="K13" s="61" t="s">
        <v>69</v>
      </c>
      <c r="L13" s="164"/>
      <c r="M13" s="164"/>
      <c r="N13" s="164"/>
      <c r="O13" s="164"/>
      <c r="P13" s="165"/>
      <c r="Q13" s="164"/>
      <c r="R13" s="164"/>
      <c r="S13" s="164"/>
      <c r="T13" s="164"/>
      <c r="U13" s="164"/>
    </row>
    <row r="14" spans="1:23" x14ac:dyDescent="0.25">
      <c r="E14" s="62" t="s">
        <v>408</v>
      </c>
      <c r="F14" s="23">
        <v>10</v>
      </c>
      <c r="G14" s="7">
        <v>1266160</v>
      </c>
      <c r="H14" s="63">
        <v>4</v>
      </c>
      <c r="I14" s="7">
        <v>733200</v>
      </c>
      <c r="J14" s="83">
        <v>6</v>
      </c>
      <c r="K14" s="7">
        <v>532960</v>
      </c>
      <c r="L14" s="164"/>
      <c r="M14" s="164"/>
      <c r="N14" s="164"/>
      <c r="O14" s="164"/>
      <c r="P14" s="165"/>
      <c r="Q14" s="164"/>
      <c r="R14" s="164"/>
      <c r="S14" s="164"/>
      <c r="T14" s="164"/>
      <c r="U14" s="164"/>
    </row>
    <row r="15" spans="1:23" x14ac:dyDescent="0.25">
      <c r="E15" s="62" t="s">
        <v>409</v>
      </c>
      <c r="F15" s="23">
        <v>41</v>
      </c>
      <c r="G15" s="7">
        <v>3613924.8254999998</v>
      </c>
      <c r="H15" s="63">
        <v>9</v>
      </c>
      <c r="I15" s="7">
        <v>745730.81</v>
      </c>
      <c r="J15" s="83">
        <v>32</v>
      </c>
      <c r="K15" s="7">
        <v>2868194.0154999997</v>
      </c>
      <c r="L15" s="164"/>
      <c r="M15" s="164"/>
      <c r="N15" s="164"/>
      <c r="O15" s="164"/>
      <c r="P15" s="165"/>
      <c r="Q15" s="164"/>
      <c r="R15" s="164"/>
      <c r="S15" s="164"/>
      <c r="T15" s="164"/>
      <c r="U15" s="164"/>
    </row>
    <row r="16" spans="1:23" x14ac:dyDescent="0.25">
      <c r="E16" s="62" t="s">
        <v>410</v>
      </c>
      <c r="F16" s="23">
        <v>23</v>
      </c>
      <c r="G16" s="7">
        <v>3185342.6</v>
      </c>
      <c r="H16" s="63">
        <v>4</v>
      </c>
      <c r="I16" s="7">
        <v>402050</v>
      </c>
      <c r="J16" s="83">
        <v>19</v>
      </c>
      <c r="K16" s="7">
        <v>2783292.6</v>
      </c>
      <c r="L16" s="164"/>
      <c r="M16" s="164"/>
      <c r="N16" s="164"/>
      <c r="O16" s="164"/>
      <c r="P16" s="165"/>
      <c r="Q16" s="164"/>
      <c r="R16" s="164"/>
      <c r="S16" s="164"/>
      <c r="T16" s="164"/>
      <c r="U16" s="164"/>
    </row>
    <row r="17" spans="5:21" x14ac:dyDescent="0.25">
      <c r="E17" s="62" t="s">
        <v>411</v>
      </c>
      <c r="F17" s="23">
        <v>23</v>
      </c>
      <c r="G17" s="7">
        <v>1683350.155</v>
      </c>
      <c r="H17" s="63">
        <v>6</v>
      </c>
      <c r="I17" s="7">
        <v>441898.8</v>
      </c>
      <c r="J17" s="83">
        <v>17</v>
      </c>
      <c r="K17" s="7">
        <v>1241451.355</v>
      </c>
      <c r="L17" s="164"/>
      <c r="M17" s="164"/>
      <c r="N17" s="164"/>
      <c r="O17" s="164"/>
      <c r="P17" s="165"/>
      <c r="Q17" s="164"/>
      <c r="R17" s="164"/>
      <c r="S17" s="164"/>
      <c r="T17" s="164"/>
      <c r="U17" s="164"/>
    </row>
    <row r="18" spans="5:21" x14ac:dyDescent="0.25">
      <c r="E18" s="62" t="s">
        <v>412</v>
      </c>
      <c r="F18" s="66">
        <v>97</v>
      </c>
      <c r="G18" s="67">
        <v>9748777.5804999992</v>
      </c>
      <c r="H18" s="68">
        <v>23</v>
      </c>
      <c r="I18" s="67">
        <v>2322879.61</v>
      </c>
      <c r="J18" s="97">
        <v>74</v>
      </c>
      <c r="K18" s="67">
        <v>7425897.9704999998</v>
      </c>
      <c r="L18" s="164"/>
      <c r="M18" s="164"/>
      <c r="N18" s="164"/>
      <c r="O18" s="164"/>
      <c r="P18" s="165"/>
      <c r="Q18" s="164"/>
      <c r="R18" s="164"/>
      <c r="S18" s="164"/>
      <c r="T18" s="164"/>
      <c r="U18" s="164"/>
    </row>
    <row r="19" spans="5:21" x14ac:dyDescent="0.25">
      <c r="E19" s="251" t="s">
        <v>415</v>
      </c>
      <c r="F19" s="156">
        <v>1</v>
      </c>
      <c r="G19" s="62"/>
      <c r="H19" s="156">
        <v>0.23711340206185566</v>
      </c>
      <c r="I19" s="79"/>
      <c r="J19" s="156">
        <v>0.76288659793814428</v>
      </c>
      <c r="K19" s="166"/>
      <c r="L19" s="164"/>
      <c r="M19" s="164"/>
      <c r="N19" s="164"/>
      <c r="O19" s="164"/>
      <c r="P19" s="165"/>
      <c r="Q19" s="164"/>
      <c r="R19" s="164"/>
      <c r="S19" s="164"/>
      <c r="T19" s="164"/>
      <c r="U19" s="164"/>
    </row>
    <row r="20" spans="5:21" x14ac:dyDescent="0.25">
      <c r="E20" s="251"/>
      <c r="F20" s="97"/>
      <c r="G20" s="156">
        <v>1.0000000000512883</v>
      </c>
      <c r="H20" s="97"/>
      <c r="I20" s="156">
        <v>0.23827393649491796</v>
      </c>
      <c r="J20" s="97"/>
      <c r="K20" s="156">
        <v>0.76172606355637051</v>
      </c>
      <c r="L20" s="164"/>
      <c r="M20" s="164"/>
      <c r="N20" s="164"/>
      <c r="O20" s="164"/>
      <c r="P20" s="165"/>
      <c r="Q20" s="164"/>
      <c r="R20" s="164"/>
      <c r="S20" s="164"/>
      <c r="T20" s="164"/>
      <c r="U20" s="164"/>
    </row>
    <row r="21" spans="5:21" x14ac:dyDescent="0.25">
      <c r="E21" s="162"/>
      <c r="F21" s="163"/>
      <c r="G21" s="163"/>
      <c r="H21" s="163"/>
      <c r="I21" s="163"/>
      <c r="J21" s="163"/>
      <c r="K21" s="164"/>
      <c r="L21" s="164"/>
      <c r="M21" s="164"/>
      <c r="N21" s="164"/>
      <c r="O21" s="164"/>
      <c r="P21" s="165"/>
      <c r="Q21" s="164"/>
      <c r="R21" s="164"/>
      <c r="S21" s="164"/>
      <c r="T21" s="164"/>
      <c r="U21" s="164"/>
    </row>
    <row r="22" spans="5:21" x14ac:dyDescent="0.25">
      <c r="E22" s="162"/>
      <c r="F22" s="163"/>
      <c r="G22" s="163"/>
      <c r="H22" s="163"/>
      <c r="I22" s="163"/>
      <c r="J22" s="163"/>
      <c r="K22" s="164"/>
      <c r="L22" s="164"/>
      <c r="M22" s="164"/>
      <c r="N22" s="164"/>
      <c r="O22" s="164"/>
      <c r="P22" s="165"/>
      <c r="Q22" s="164"/>
      <c r="R22" s="164"/>
      <c r="S22" s="164"/>
      <c r="T22" s="164"/>
      <c r="U22" s="164"/>
    </row>
    <row r="23" spans="5:21" x14ac:dyDescent="0.25">
      <c r="E23" s="251" t="s">
        <v>395</v>
      </c>
      <c r="F23" s="280" t="s">
        <v>400</v>
      </c>
      <c r="G23" s="280"/>
      <c r="H23" s="280" t="s">
        <v>401</v>
      </c>
      <c r="I23" s="280"/>
      <c r="J23" s="280" t="s">
        <v>402</v>
      </c>
      <c r="K23" s="280"/>
      <c r="L23" s="164"/>
      <c r="M23" s="164"/>
      <c r="N23" s="164"/>
      <c r="O23" s="164"/>
      <c r="P23" s="165"/>
      <c r="Q23" s="164"/>
      <c r="R23" s="164"/>
      <c r="S23" s="164"/>
      <c r="T23" s="164"/>
      <c r="U23" s="164"/>
    </row>
    <row r="24" spans="5:21" x14ac:dyDescent="0.25">
      <c r="E24" s="251"/>
      <c r="F24" s="97" t="s">
        <v>80</v>
      </c>
      <c r="G24" s="97" t="s">
        <v>69</v>
      </c>
      <c r="H24" s="97" t="s">
        <v>80</v>
      </c>
      <c r="I24" s="97" t="s">
        <v>69</v>
      </c>
      <c r="J24" s="97" t="s">
        <v>80</v>
      </c>
      <c r="K24" s="156" t="s">
        <v>69</v>
      </c>
      <c r="L24" s="164"/>
      <c r="M24" s="164"/>
      <c r="N24" s="164"/>
      <c r="O24" s="164"/>
      <c r="P24" s="165"/>
      <c r="Q24" s="164"/>
      <c r="R24" s="164"/>
      <c r="S24" s="164"/>
      <c r="T24" s="164"/>
      <c r="U24" s="164"/>
    </row>
    <row r="25" spans="5:21" x14ac:dyDescent="0.25">
      <c r="E25" s="62" t="s">
        <v>408</v>
      </c>
      <c r="F25" s="83">
        <v>6</v>
      </c>
      <c r="G25" s="7">
        <v>532960</v>
      </c>
      <c r="H25" s="83">
        <v>2</v>
      </c>
      <c r="I25" s="7">
        <v>23154.005000000001</v>
      </c>
      <c r="J25" s="83">
        <v>6</v>
      </c>
      <c r="K25" s="7">
        <v>509805.995</v>
      </c>
      <c r="L25" s="164"/>
      <c r="M25" s="164"/>
      <c r="N25" s="164"/>
      <c r="O25" s="164"/>
      <c r="P25" s="165"/>
      <c r="Q25" s="164"/>
      <c r="R25" s="164"/>
      <c r="S25" s="164"/>
      <c r="T25" s="164"/>
      <c r="U25" s="164"/>
    </row>
    <row r="26" spans="5:21" x14ac:dyDescent="0.25">
      <c r="E26" s="62" t="s">
        <v>409</v>
      </c>
      <c r="F26" s="83">
        <v>32</v>
      </c>
      <c r="G26" s="7">
        <v>2868194.0154999997</v>
      </c>
      <c r="H26" s="83">
        <v>15</v>
      </c>
      <c r="I26" s="7">
        <v>469256.96250000002</v>
      </c>
      <c r="J26" s="83">
        <v>32</v>
      </c>
      <c r="K26" s="7">
        <v>2398937.0530000003</v>
      </c>
      <c r="L26" s="164"/>
      <c r="M26" s="164"/>
      <c r="N26" s="164"/>
      <c r="O26" s="164"/>
      <c r="P26" s="165"/>
      <c r="Q26" s="164"/>
      <c r="R26" s="164"/>
      <c r="S26" s="164"/>
      <c r="T26" s="164"/>
      <c r="U26" s="164"/>
    </row>
    <row r="27" spans="5:21" x14ac:dyDescent="0.25">
      <c r="E27" s="62" t="s">
        <v>410</v>
      </c>
      <c r="F27" s="83">
        <v>19</v>
      </c>
      <c r="G27" s="7">
        <v>2783292.6</v>
      </c>
      <c r="H27" s="83">
        <v>8</v>
      </c>
      <c r="I27" s="7">
        <v>403240.70999999996</v>
      </c>
      <c r="J27" s="83">
        <v>19</v>
      </c>
      <c r="K27" s="7">
        <v>2380051.8899999997</v>
      </c>
      <c r="L27" s="164"/>
      <c r="M27" s="164"/>
      <c r="N27" s="164"/>
      <c r="O27" s="164"/>
      <c r="P27" s="165"/>
      <c r="Q27" s="164"/>
      <c r="R27" s="164"/>
      <c r="S27" s="164"/>
      <c r="T27" s="164"/>
      <c r="U27" s="164"/>
    </row>
    <row r="28" spans="5:21" x14ac:dyDescent="0.25">
      <c r="E28" s="62" t="s">
        <v>411</v>
      </c>
      <c r="F28" s="83">
        <v>17</v>
      </c>
      <c r="G28" s="7">
        <v>1241451.355</v>
      </c>
      <c r="H28" s="83">
        <v>0</v>
      </c>
      <c r="I28" s="7">
        <v>0</v>
      </c>
      <c r="J28" s="83">
        <v>17</v>
      </c>
      <c r="K28" s="7">
        <v>1241451.355</v>
      </c>
      <c r="L28" s="164"/>
      <c r="M28" s="164"/>
      <c r="N28" s="164"/>
      <c r="O28" s="164"/>
      <c r="P28" s="165"/>
      <c r="Q28" s="164"/>
      <c r="R28" s="164"/>
      <c r="S28" s="164"/>
      <c r="T28" s="164"/>
      <c r="U28" s="164"/>
    </row>
    <row r="29" spans="5:21" x14ac:dyDescent="0.25">
      <c r="E29" s="62" t="s">
        <v>412</v>
      </c>
      <c r="F29" s="97">
        <v>74</v>
      </c>
      <c r="G29" s="67">
        <v>7425897.9704999998</v>
      </c>
      <c r="H29" s="97">
        <v>25</v>
      </c>
      <c r="I29" s="67">
        <v>895651.67749999999</v>
      </c>
      <c r="J29" s="97">
        <v>74</v>
      </c>
      <c r="K29" s="67">
        <v>6530246.2929999996</v>
      </c>
      <c r="L29" s="164"/>
      <c r="M29" s="164"/>
      <c r="N29" s="164"/>
      <c r="O29" s="164"/>
      <c r="P29" s="165"/>
      <c r="Q29" s="164"/>
      <c r="R29" s="164"/>
      <c r="S29" s="164"/>
      <c r="T29" s="164"/>
      <c r="U29" s="164"/>
    </row>
    <row r="30" spans="5:21" ht="24" x14ac:dyDescent="0.25">
      <c r="E30" s="62" t="s">
        <v>415</v>
      </c>
      <c r="F30" s="156"/>
      <c r="G30" s="167">
        <v>1.0000000000673319</v>
      </c>
      <c r="H30" s="167"/>
      <c r="I30" s="167">
        <v>0.12061190190309065</v>
      </c>
      <c r="J30" s="167"/>
      <c r="K30" s="167">
        <v>0.87938809816424124</v>
      </c>
      <c r="L30" s="164"/>
      <c r="M30" s="164"/>
      <c r="N30" s="164"/>
      <c r="O30" s="164"/>
      <c r="P30" s="165"/>
      <c r="Q30" s="164"/>
      <c r="R30" s="164"/>
      <c r="S30" s="164"/>
      <c r="T30" s="164"/>
      <c r="U30" s="164"/>
    </row>
    <row r="31" spans="5:21" x14ac:dyDescent="0.25">
      <c r="E31" s="162"/>
      <c r="F31" s="163"/>
      <c r="G31" s="163"/>
      <c r="H31" s="163"/>
      <c r="I31" s="163"/>
      <c r="J31" s="163"/>
      <c r="K31" s="164"/>
      <c r="L31" s="164"/>
      <c r="M31" s="164"/>
      <c r="N31" s="164"/>
      <c r="O31" s="164"/>
      <c r="P31" s="165"/>
      <c r="Q31" s="164"/>
      <c r="R31" s="164"/>
      <c r="S31" s="164"/>
      <c r="T31" s="164"/>
      <c r="U31" s="164"/>
    </row>
    <row r="32" spans="5:21" x14ac:dyDescent="0.25">
      <c r="E32" s="162"/>
      <c r="F32" s="163"/>
      <c r="G32" s="163"/>
      <c r="H32" s="163"/>
      <c r="I32" s="163"/>
      <c r="J32" s="163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</row>
    <row r="33" spans="2:21" x14ac:dyDescent="0.25">
      <c r="E33" s="251" t="s">
        <v>395</v>
      </c>
      <c r="F33" s="280" t="s">
        <v>402</v>
      </c>
      <c r="G33" s="280"/>
      <c r="H33" s="276" t="s">
        <v>403</v>
      </c>
      <c r="I33" s="276"/>
      <c r="J33" s="276"/>
      <c r="K33" s="276"/>
      <c r="L33" s="164"/>
      <c r="M33" s="164"/>
      <c r="N33" s="164"/>
      <c r="O33" s="164"/>
      <c r="P33" s="165"/>
      <c r="Q33" s="164"/>
      <c r="R33" s="164"/>
      <c r="S33" s="164"/>
      <c r="T33" s="164"/>
      <c r="U33" s="164"/>
    </row>
    <row r="34" spans="2:21" ht="33.75" x14ac:dyDescent="0.25">
      <c r="E34" s="251"/>
      <c r="F34" s="97" t="s">
        <v>80</v>
      </c>
      <c r="G34" s="156" t="s">
        <v>69</v>
      </c>
      <c r="H34" s="60" t="s">
        <v>404</v>
      </c>
      <c r="I34" s="61" t="s">
        <v>405</v>
      </c>
      <c r="J34" s="60" t="s">
        <v>406</v>
      </c>
      <c r="K34" s="60" t="s">
        <v>407</v>
      </c>
      <c r="L34" s="164"/>
      <c r="M34" s="164"/>
      <c r="N34" s="164"/>
      <c r="O34" s="164"/>
      <c r="P34" s="165"/>
      <c r="Q34" s="164"/>
      <c r="R34" s="164"/>
      <c r="S34" s="164"/>
      <c r="T34" s="164"/>
      <c r="U34" s="164"/>
    </row>
    <row r="35" spans="2:21" x14ac:dyDescent="0.25">
      <c r="E35" s="62" t="s">
        <v>408</v>
      </c>
      <c r="F35" s="83">
        <v>6</v>
      </c>
      <c r="G35" s="7">
        <v>509805.995</v>
      </c>
      <c r="H35" s="64">
        <v>6</v>
      </c>
      <c r="I35" s="7">
        <v>509805.995</v>
      </c>
      <c r="J35" s="7">
        <v>509805.995</v>
      </c>
      <c r="K35" s="7">
        <v>0</v>
      </c>
      <c r="L35" s="164"/>
      <c r="M35" s="164"/>
      <c r="N35" s="164"/>
      <c r="O35" s="164"/>
      <c r="P35" s="165"/>
      <c r="Q35" s="164"/>
      <c r="R35" s="164"/>
      <c r="S35" s="164"/>
      <c r="T35" s="164"/>
      <c r="U35" s="164"/>
    </row>
    <row r="36" spans="2:21" x14ac:dyDescent="0.25">
      <c r="E36" s="62" t="s">
        <v>409</v>
      </c>
      <c r="F36" s="83">
        <v>32</v>
      </c>
      <c r="G36" s="7">
        <v>2398937.0530000003</v>
      </c>
      <c r="H36" s="64">
        <v>32</v>
      </c>
      <c r="I36" s="7">
        <v>2398937.0530000003</v>
      </c>
      <c r="J36" s="7">
        <v>1910854.6030000004</v>
      </c>
      <c r="K36" s="7">
        <v>488082.45</v>
      </c>
      <c r="L36" s="164"/>
      <c r="M36" s="164"/>
      <c r="N36" s="164"/>
      <c r="O36" s="164"/>
      <c r="P36" s="165"/>
      <c r="Q36" s="164"/>
      <c r="R36" s="164"/>
      <c r="S36" s="164"/>
      <c r="T36" s="164"/>
      <c r="U36" s="164"/>
    </row>
    <row r="37" spans="2:21" x14ac:dyDescent="0.25">
      <c r="E37" s="62" t="s">
        <v>410</v>
      </c>
      <c r="F37" s="83">
        <v>19</v>
      </c>
      <c r="G37" s="7">
        <v>2380051.8899999997</v>
      </c>
      <c r="H37" s="64">
        <v>19</v>
      </c>
      <c r="I37" s="7">
        <v>2380051.8899999997</v>
      </c>
      <c r="J37" s="7">
        <v>2029211.54</v>
      </c>
      <c r="K37" s="7">
        <v>350840.35</v>
      </c>
      <c r="L37" s="164"/>
      <c r="M37" s="164"/>
      <c r="N37" s="164"/>
      <c r="O37" s="164"/>
      <c r="P37" s="165"/>
      <c r="Q37" s="164"/>
      <c r="R37" s="164"/>
      <c r="S37" s="164"/>
      <c r="T37" s="164"/>
      <c r="U37" s="164"/>
    </row>
    <row r="38" spans="2:21" x14ac:dyDescent="0.25">
      <c r="E38" s="62" t="s">
        <v>411</v>
      </c>
      <c r="F38" s="83">
        <v>17</v>
      </c>
      <c r="G38" s="7">
        <v>1241451.355</v>
      </c>
      <c r="H38" s="64">
        <v>17</v>
      </c>
      <c r="I38" s="7">
        <v>1217259.3500000001</v>
      </c>
      <c r="J38" s="7">
        <v>600670.35</v>
      </c>
      <c r="K38" s="7">
        <v>616589</v>
      </c>
      <c r="L38" s="164"/>
      <c r="M38" s="164"/>
      <c r="N38" s="164"/>
      <c r="O38" s="164"/>
      <c r="P38" s="165"/>
      <c r="Q38" s="164"/>
      <c r="R38" s="164"/>
      <c r="S38" s="164"/>
      <c r="T38" s="164"/>
      <c r="U38" s="164"/>
    </row>
    <row r="39" spans="2:21" x14ac:dyDescent="0.25">
      <c r="E39" s="62" t="s">
        <v>412</v>
      </c>
      <c r="F39" s="97">
        <v>74</v>
      </c>
      <c r="G39" s="67">
        <v>6530246.2929999996</v>
      </c>
      <c r="H39" s="69">
        <v>74</v>
      </c>
      <c r="I39" s="67">
        <v>6506054.2880000006</v>
      </c>
      <c r="J39" s="67">
        <v>5050542.4879999999</v>
      </c>
      <c r="K39" s="67">
        <v>1455511.8</v>
      </c>
      <c r="L39" s="164"/>
      <c r="M39" s="164"/>
      <c r="N39" s="164"/>
      <c r="O39" s="164"/>
      <c r="P39" s="165"/>
      <c r="Q39" s="164"/>
      <c r="R39" s="164"/>
      <c r="S39" s="164"/>
      <c r="T39" s="164"/>
      <c r="U39" s="164"/>
    </row>
    <row r="40" spans="2:21" x14ac:dyDescent="0.25">
      <c r="E40" s="251" t="s">
        <v>415</v>
      </c>
      <c r="F40" s="251"/>
      <c r="G40" s="167">
        <v>1.0000000004594007</v>
      </c>
      <c r="H40" s="167"/>
      <c r="I40" s="167">
        <v>0.99629539209921603</v>
      </c>
      <c r="J40" s="167">
        <v>0.77340765779907517</v>
      </c>
      <c r="K40" s="167">
        <v>0.22288773430014078</v>
      </c>
      <c r="L40" s="164"/>
      <c r="M40" s="164"/>
      <c r="N40" s="164"/>
      <c r="O40" s="164"/>
      <c r="P40" s="165"/>
      <c r="Q40" s="164"/>
      <c r="R40" s="164"/>
      <c r="S40" s="164"/>
      <c r="T40" s="164"/>
      <c r="U40" s="164"/>
    </row>
    <row r="41" spans="2:21" x14ac:dyDescent="0.25">
      <c r="E41" s="162"/>
      <c r="F41" s="163"/>
      <c r="G41" s="163"/>
      <c r="H41" s="163"/>
      <c r="I41" s="163"/>
      <c r="J41" s="163"/>
      <c r="K41" s="164"/>
      <c r="L41" s="164"/>
      <c r="M41" s="164"/>
      <c r="N41" s="164"/>
      <c r="O41" s="164"/>
      <c r="P41" s="165"/>
      <c r="Q41" s="164"/>
      <c r="R41" s="164"/>
      <c r="S41" s="164"/>
      <c r="T41" s="164"/>
      <c r="U41" s="164"/>
    </row>
    <row r="42" spans="2:21" ht="36" x14ac:dyDescent="0.25">
      <c r="E42" s="172" t="s">
        <v>432</v>
      </c>
      <c r="F42" s="97" t="s">
        <v>428</v>
      </c>
      <c r="G42" s="97" t="s">
        <v>436</v>
      </c>
      <c r="H42" s="97" t="s">
        <v>429</v>
      </c>
      <c r="I42" s="97" t="s">
        <v>430</v>
      </c>
      <c r="J42" s="97" t="s">
        <v>431</v>
      </c>
      <c r="K42" s="164"/>
      <c r="L42" s="164"/>
      <c r="M42" s="164"/>
      <c r="N42" s="164"/>
      <c r="O42" s="164"/>
      <c r="P42" s="165"/>
      <c r="Q42" s="164"/>
      <c r="R42" s="164"/>
      <c r="S42" s="164"/>
      <c r="T42" s="164"/>
      <c r="U42" s="164"/>
    </row>
    <row r="43" spans="2:21" x14ac:dyDescent="0.2">
      <c r="B43" s="168" t="s">
        <v>13</v>
      </c>
      <c r="D43" s="50">
        <v>2724060.45</v>
      </c>
      <c r="E43" s="62" t="s">
        <v>423</v>
      </c>
      <c r="F43" s="6">
        <v>14</v>
      </c>
      <c r="G43" s="23">
        <v>4</v>
      </c>
      <c r="H43" s="23">
        <v>10</v>
      </c>
      <c r="I43" s="63">
        <v>4</v>
      </c>
      <c r="J43" s="83">
        <v>6</v>
      </c>
    </row>
    <row r="44" spans="2:21" x14ac:dyDescent="0.2">
      <c r="B44" s="168" t="s">
        <v>15</v>
      </c>
      <c r="D44" s="50">
        <v>0</v>
      </c>
      <c r="E44" s="62" t="s">
        <v>424</v>
      </c>
      <c r="F44" s="6">
        <v>41</v>
      </c>
      <c r="G44" s="23">
        <v>0</v>
      </c>
      <c r="H44" s="23">
        <v>41</v>
      </c>
      <c r="I44" s="63">
        <v>9</v>
      </c>
      <c r="J44" s="83">
        <v>32</v>
      </c>
    </row>
    <row r="45" spans="2:21" x14ac:dyDescent="0.2">
      <c r="B45" s="168" t="s">
        <v>17</v>
      </c>
      <c r="D45" s="50">
        <v>0</v>
      </c>
      <c r="E45" s="62" t="s">
        <v>425</v>
      </c>
      <c r="F45" s="6">
        <v>24</v>
      </c>
      <c r="G45" s="23">
        <v>1</v>
      </c>
      <c r="H45" s="23">
        <v>23</v>
      </c>
      <c r="I45" s="63">
        <v>4</v>
      </c>
      <c r="J45" s="83">
        <v>19</v>
      </c>
    </row>
    <row r="46" spans="2:21" x14ac:dyDescent="0.2">
      <c r="B46" s="168" t="s">
        <v>19</v>
      </c>
      <c r="D46" s="50">
        <v>0</v>
      </c>
      <c r="E46" s="62" t="s">
        <v>426</v>
      </c>
      <c r="F46" s="6">
        <v>23</v>
      </c>
      <c r="G46" s="23">
        <v>0</v>
      </c>
      <c r="H46" s="23">
        <v>23</v>
      </c>
      <c r="I46" s="63">
        <v>6</v>
      </c>
      <c r="J46" s="83">
        <v>17</v>
      </c>
    </row>
    <row r="47" spans="2:21" x14ac:dyDescent="0.2">
      <c r="B47" s="168" t="s">
        <v>21</v>
      </c>
      <c r="D47" s="50">
        <v>0</v>
      </c>
      <c r="J47" s="148"/>
    </row>
    <row r="48" spans="2:21" x14ac:dyDescent="0.2">
      <c r="B48" s="168" t="s">
        <v>23</v>
      </c>
      <c r="D48" s="50">
        <v>0</v>
      </c>
      <c r="F48" s="62" t="s">
        <v>423</v>
      </c>
      <c r="G48" s="62" t="s">
        <v>424</v>
      </c>
      <c r="H48" s="62" t="s">
        <v>425</v>
      </c>
      <c r="I48" s="62" t="s">
        <v>426</v>
      </c>
    </row>
    <row r="49" spans="2:10" x14ac:dyDescent="0.2">
      <c r="B49" s="168" t="s">
        <v>26</v>
      </c>
      <c r="D49" s="50">
        <v>71000</v>
      </c>
      <c r="E49" s="97" t="s">
        <v>428</v>
      </c>
      <c r="F49" s="83">
        <v>14</v>
      </c>
      <c r="G49" s="23">
        <v>41</v>
      </c>
      <c r="H49" s="81">
        <v>24</v>
      </c>
      <c r="I49" s="84">
        <v>23</v>
      </c>
    </row>
    <row r="50" spans="2:10" x14ac:dyDescent="0.2">
      <c r="B50" s="168" t="s">
        <v>28</v>
      </c>
      <c r="D50" s="50">
        <v>164287</v>
      </c>
      <c r="E50" s="97" t="s">
        <v>436</v>
      </c>
      <c r="F50" s="83">
        <v>4</v>
      </c>
      <c r="G50" s="23">
        <v>0</v>
      </c>
      <c r="H50" s="81">
        <v>1</v>
      </c>
      <c r="I50" s="84">
        <v>0</v>
      </c>
    </row>
    <row r="51" spans="2:10" x14ac:dyDescent="0.2">
      <c r="B51" s="168" t="s">
        <v>30</v>
      </c>
      <c r="D51" s="50">
        <v>400435</v>
      </c>
      <c r="E51" s="97" t="s">
        <v>429</v>
      </c>
      <c r="F51" s="83">
        <v>10</v>
      </c>
      <c r="G51" s="23">
        <v>41</v>
      </c>
      <c r="H51" s="81">
        <v>23</v>
      </c>
      <c r="I51" s="84">
        <v>23</v>
      </c>
    </row>
    <row r="52" spans="2:10" x14ac:dyDescent="0.2">
      <c r="B52" s="17" t="s">
        <v>32</v>
      </c>
      <c r="D52" s="5">
        <v>689021</v>
      </c>
      <c r="E52" s="97" t="s">
        <v>430</v>
      </c>
      <c r="F52" s="83">
        <v>4</v>
      </c>
      <c r="G52" s="23">
        <v>9</v>
      </c>
      <c r="H52" s="81">
        <v>4</v>
      </c>
      <c r="I52" s="84">
        <v>6</v>
      </c>
    </row>
    <row r="53" spans="2:10" x14ac:dyDescent="0.2">
      <c r="B53" s="168" t="s">
        <v>34</v>
      </c>
      <c r="D53" s="50">
        <v>48800</v>
      </c>
      <c r="E53" s="97" t="s">
        <v>431</v>
      </c>
      <c r="F53" s="83">
        <v>6</v>
      </c>
      <c r="G53" s="23">
        <v>32</v>
      </c>
      <c r="H53" s="81">
        <v>19</v>
      </c>
      <c r="I53" s="84">
        <v>17</v>
      </c>
    </row>
    <row r="54" spans="2:10" x14ac:dyDescent="0.2">
      <c r="B54" s="168" t="s">
        <v>36</v>
      </c>
      <c r="D54" s="50">
        <v>90915</v>
      </c>
    </row>
    <row r="55" spans="2:10" x14ac:dyDescent="0.2">
      <c r="B55" s="168" t="s">
        <v>39</v>
      </c>
      <c r="D55" s="50">
        <v>292542</v>
      </c>
    </row>
    <row r="56" spans="2:10" ht="24" x14ac:dyDescent="0.2">
      <c r="B56" s="168" t="s">
        <v>42</v>
      </c>
      <c r="D56" s="50">
        <v>148900</v>
      </c>
      <c r="E56" s="172" t="s">
        <v>432</v>
      </c>
      <c r="F56" s="97" t="s">
        <v>428</v>
      </c>
      <c r="G56" s="97" t="s">
        <v>433</v>
      </c>
      <c r="H56" s="97" t="s">
        <v>429</v>
      </c>
      <c r="I56" s="97" t="s">
        <v>430</v>
      </c>
      <c r="J56" s="97" t="s">
        <v>434</v>
      </c>
    </row>
    <row r="57" spans="2:10" x14ac:dyDescent="0.2">
      <c r="B57" s="168" t="s">
        <v>44</v>
      </c>
      <c r="D57" s="50">
        <v>475020.51</v>
      </c>
      <c r="E57" s="62" t="s">
        <v>423</v>
      </c>
      <c r="F57" s="5">
        <v>1789410</v>
      </c>
      <c r="G57" s="5">
        <v>523250</v>
      </c>
      <c r="H57" s="7">
        <v>1266160</v>
      </c>
      <c r="I57" s="7">
        <v>733200</v>
      </c>
      <c r="J57" s="7">
        <v>509805.995</v>
      </c>
    </row>
    <row r="58" spans="2:10" x14ac:dyDescent="0.2">
      <c r="B58" s="168" t="s">
        <v>46</v>
      </c>
      <c r="D58" s="50">
        <v>538965.71</v>
      </c>
      <c r="E58" s="62" t="s">
        <v>424</v>
      </c>
      <c r="F58" s="5">
        <v>3613924.8254999998</v>
      </c>
      <c r="G58" s="5">
        <v>0</v>
      </c>
      <c r="H58" s="7">
        <v>3613924.8254999998</v>
      </c>
      <c r="I58" s="7">
        <v>745730.81</v>
      </c>
      <c r="J58" s="7">
        <v>2398937.0530000003</v>
      </c>
    </row>
    <row r="59" spans="2:10" x14ac:dyDescent="0.2">
      <c r="B59" s="168" t="s">
        <v>47</v>
      </c>
      <c r="D59" s="50">
        <v>0</v>
      </c>
      <c r="E59" s="62" t="s">
        <v>425</v>
      </c>
      <c r="F59" s="5">
        <v>3352762.6</v>
      </c>
      <c r="G59" s="5">
        <v>167420</v>
      </c>
      <c r="H59" s="7">
        <v>3185342.6</v>
      </c>
      <c r="I59" s="7">
        <v>402050</v>
      </c>
      <c r="J59" s="7">
        <v>2380051.8899999997</v>
      </c>
    </row>
    <row r="60" spans="2:10" x14ac:dyDescent="0.2">
      <c r="B60" s="168" t="s">
        <v>49</v>
      </c>
      <c r="D60" s="50">
        <v>162888.51999999999</v>
      </c>
      <c r="E60" s="62" t="s">
        <v>426</v>
      </c>
      <c r="F60" s="5">
        <v>1683350.155</v>
      </c>
      <c r="G60" s="5">
        <v>0</v>
      </c>
      <c r="H60" s="7">
        <v>1683350.155</v>
      </c>
      <c r="I60" s="7">
        <v>441898.8</v>
      </c>
      <c r="J60" s="7">
        <v>1241451.355</v>
      </c>
    </row>
    <row r="61" spans="2:10" x14ac:dyDescent="0.2">
      <c r="B61" s="168" t="s">
        <v>51</v>
      </c>
      <c r="D61" s="50">
        <v>486161.8</v>
      </c>
    </row>
    <row r="62" spans="2:10" x14ac:dyDescent="0.2">
      <c r="B62" s="168" t="s">
        <v>54</v>
      </c>
      <c r="D62" s="50">
        <v>213057.29499999998</v>
      </c>
    </row>
    <row r="63" spans="2:10" x14ac:dyDescent="0.25">
      <c r="B63" s="166" t="s">
        <v>55</v>
      </c>
      <c r="D63" s="53">
        <f>SUM(D43:D62)</f>
        <v>6506054.2849999992</v>
      </c>
    </row>
    <row r="65" spans="2:9" x14ac:dyDescent="0.2">
      <c r="B65" s="17" t="s">
        <v>416</v>
      </c>
      <c r="D65" s="50">
        <v>2724060.45</v>
      </c>
      <c r="F65" s="62" t="s">
        <v>423</v>
      </c>
      <c r="G65" s="175"/>
      <c r="H65" s="175"/>
      <c r="I65" s="175"/>
    </row>
    <row r="66" spans="2:9" x14ac:dyDescent="0.2">
      <c r="B66" s="17"/>
      <c r="D66" s="50"/>
      <c r="E66" s="97" t="s">
        <v>428</v>
      </c>
      <c r="F66" s="83">
        <v>14</v>
      </c>
      <c r="G66" s="175"/>
      <c r="H66" s="175"/>
      <c r="I66" s="175"/>
    </row>
    <row r="67" spans="2:9" x14ac:dyDescent="0.2">
      <c r="B67" s="17" t="s">
        <v>418</v>
      </c>
      <c r="D67" s="50">
        <v>1253743</v>
      </c>
      <c r="E67" s="97" t="s">
        <v>436</v>
      </c>
      <c r="F67" s="83">
        <v>4</v>
      </c>
      <c r="G67" s="162"/>
      <c r="H67" s="176"/>
      <c r="I67" s="177"/>
    </row>
    <row r="68" spans="2:9" x14ac:dyDescent="0.2">
      <c r="B68" s="17" t="s">
        <v>419</v>
      </c>
      <c r="D68" s="50">
        <v>581157</v>
      </c>
      <c r="E68" s="97" t="s">
        <v>429</v>
      </c>
      <c r="F68" s="83">
        <v>10</v>
      </c>
      <c r="G68" s="162"/>
      <c r="H68" s="176"/>
      <c r="I68" s="177"/>
    </row>
    <row r="69" spans="2:9" x14ac:dyDescent="0.2">
      <c r="B69" s="17" t="s">
        <v>420</v>
      </c>
      <c r="D69" s="50">
        <v>1013986.22</v>
      </c>
      <c r="E69" s="97" t="s">
        <v>430</v>
      </c>
      <c r="F69" s="83">
        <v>4</v>
      </c>
      <c r="G69" s="162"/>
      <c r="H69" s="176"/>
      <c r="I69" s="177"/>
    </row>
    <row r="70" spans="2:9" ht="24" x14ac:dyDescent="0.2">
      <c r="B70" s="17" t="s">
        <v>421</v>
      </c>
      <c r="D70" s="50">
        <v>862107.61499999999</v>
      </c>
      <c r="E70" s="97" t="s">
        <v>437</v>
      </c>
      <c r="F70" s="83">
        <v>6</v>
      </c>
      <c r="G70" s="162"/>
      <c r="H70" s="176"/>
      <c r="I70" s="177"/>
    </row>
    <row r="71" spans="2:9" x14ac:dyDescent="0.2">
      <c r="B71" s="12" t="s">
        <v>422</v>
      </c>
      <c r="C71" s="171"/>
      <c r="D71" s="53">
        <v>6506054.2850000001</v>
      </c>
    </row>
    <row r="72" spans="2:9" x14ac:dyDescent="0.2">
      <c r="B72" s="173"/>
      <c r="C72" s="171"/>
      <c r="D72" s="174"/>
      <c r="F72" s="62" t="s">
        <v>424</v>
      </c>
    </row>
    <row r="73" spans="2:9" x14ac:dyDescent="0.2">
      <c r="B73" s="173"/>
      <c r="C73" s="171"/>
      <c r="D73" s="174"/>
      <c r="E73" s="97" t="s">
        <v>428</v>
      </c>
      <c r="F73" s="83">
        <v>41</v>
      </c>
    </row>
    <row r="74" spans="2:9" x14ac:dyDescent="0.2">
      <c r="B74" s="173"/>
      <c r="C74" s="171"/>
      <c r="D74" s="174"/>
      <c r="E74" s="97" t="s">
        <v>436</v>
      </c>
      <c r="F74" s="23">
        <v>0</v>
      </c>
    </row>
    <row r="75" spans="2:9" x14ac:dyDescent="0.2">
      <c r="B75" s="173"/>
      <c r="C75" s="171"/>
      <c r="D75" s="174"/>
      <c r="E75" s="97" t="s">
        <v>429</v>
      </c>
      <c r="F75" s="23">
        <v>41</v>
      </c>
    </row>
    <row r="76" spans="2:9" x14ac:dyDescent="0.2">
      <c r="B76" s="173"/>
      <c r="C76" s="171"/>
      <c r="D76" s="174"/>
      <c r="E76" s="97" t="s">
        <v>430</v>
      </c>
      <c r="F76" s="23">
        <v>9</v>
      </c>
    </row>
    <row r="77" spans="2:9" ht="24" x14ac:dyDescent="0.2">
      <c r="B77" s="173"/>
      <c r="C77" s="171"/>
      <c r="D77" s="174"/>
      <c r="E77" s="97" t="s">
        <v>437</v>
      </c>
      <c r="F77" s="23">
        <v>32</v>
      </c>
    </row>
    <row r="78" spans="2:9" x14ac:dyDescent="0.2">
      <c r="B78" s="173"/>
      <c r="C78" s="171"/>
      <c r="D78" s="174"/>
    </row>
    <row r="79" spans="2:9" x14ac:dyDescent="0.2">
      <c r="B79" s="173"/>
      <c r="C79" s="171"/>
      <c r="D79" s="174"/>
      <c r="F79" s="62" t="s">
        <v>425</v>
      </c>
    </row>
    <row r="80" spans="2:9" x14ac:dyDescent="0.2">
      <c r="B80" s="173"/>
      <c r="C80" s="171"/>
      <c r="D80" s="174"/>
      <c r="E80" s="97" t="s">
        <v>428</v>
      </c>
      <c r="F80" s="83">
        <v>24</v>
      </c>
    </row>
    <row r="81" spans="2:6" x14ac:dyDescent="0.2">
      <c r="B81" s="173"/>
      <c r="C81" s="171"/>
      <c r="D81" s="174"/>
      <c r="E81" s="97" t="s">
        <v>436</v>
      </c>
      <c r="F81" s="81">
        <v>1</v>
      </c>
    </row>
    <row r="82" spans="2:6" x14ac:dyDescent="0.2">
      <c r="B82" s="173"/>
      <c r="C82" s="171"/>
      <c r="D82" s="174"/>
      <c r="E82" s="97" t="s">
        <v>429</v>
      </c>
      <c r="F82" s="81">
        <v>23</v>
      </c>
    </row>
    <row r="83" spans="2:6" x14ac:dyDescent="0.2">
      <c r="B83" s="173"/>
      <c r="C83" s="171"/>
      <c r="D83" s="174"/>
      <c r="E83" s="97" t="s">
        <v>430</v>
      </c>
      <c r="F83" s="81">
        <v>4</v>
      </c>
    </row>
    <row r="84" spans="2:6" ht="24" x14ac:dyDescent="0.2">
      <c r="B84" s="173"/>
      <c r="C84" s="171"/>
      <c r="D84" s="174"/>
      <c r="E84" s="97" t="s">
        <v>437</v>
      </c>
      <c r="F84" s="81">
        <v>19</v>
      </c>
    </row>
    <row r="85" spans="2:6" x14ac:dyDescent="0.2">
      <c r="B85" s="173"/>
      <c r="C85" s="171"/>
      <c r="D85" s="174"/>
    </row>
    <row r="86" spans="2:6" x14ac:dyDescent="0.2">
      <c r="B86" s="173"/>
      <c r="C86" s="171"/>
      <c r="D86" s="174"/>
      <c r="F86" s="62" t="s">
        <v>426</v>
      </c>
    </row>
    <row r="87" spans="2:6" x14ac:dyDescent="0.2">
      <c r="B87" s="173"/>
      <c r="C87" s="171"/>
      <c r="D87" s="174"/>
      <c r="E87" s="97" t="s">
        <v>428</v>
      </c>
      <c r="F87" s="83">
        <v>23</v>
      </c>
    </row>
    <row r="88" spans="2:6" x14ac:dyDescent="0.2">
      <c r="B88" s="173"/>
      <c r="C88" s="171"/>
      <c r="D88" s="174"/>
      <c r="E88" s="97" t="s">
        <v>436</v>
      </c>
      <c r="F88" s="84">
        <v>0</v>
      </c>
    </row>
    <row r="89" spans="2:6" x14ac:dyDescent="0.2">
      <c r="B89" s="173"/>
      <c r="C89" s="171"/>
      <c r="D89" s="174"/>
      <c r="E89" s="97" t="s">
        <v>429</v>
      </c>
      <c r="F89" s="84">
        <v>23</v>
      </c>
    </row>
    <row r="90" spans="2:6" x14ac:dyDescent="0.2">
      <c r="B90" s="173"/>
      <c r="C90" s="171"/>
      <c r="D90" s="174"/>
      <c r="E90" s="97" t="s">
        <v>430</v>
      </c>
      <c r="F90" s="84">
        <v>6</v>
      </c>
    </row>
    <row r="91" spans="2:6" ht="24" x14ac:dyDescent="0.2">
      <c r="B91" s="173"/>
      <c r="C91" s="171"/>
      <c r="D91" s="174"/>
      <c r="E91" s="97" t="s">
        <v>437</v>
      </c>
      <c r="F91" s="84">
        <v>17</v>
      </c>
    </row>
    <row r="98" spans="5:10" x14ac:dyDescent="0.25">
      <c r="E98" s="97" t="s">
        <v>427</v>
      </c>
      <c r="F98" s="83">
        <v>4</v>
      </c>
      <c r="G98" s="23">
        <v>0</v>
      </c>
      <c r="H98" s="81">
        <v>1</v>
      </c>
      <c r="I98" s="84">
        <v>0</v>
      </c>
      <c r="J98" s="148">
        <f>SUM(F98:I98)</f>
        <v>5</v>
      </c>
    </row>
    <row r="99" spans="5:10" x14ac:dyDescent="0.25">
      <c r="E99" s="97" t="s">
        <v>429</v>
      </c>
      <c r="F99" s="83">
        <v>10</v>
      </c>
      <c r="G99" s="23">
        <v>41</v>
      </c>
      <c r="H99" s="81">
        <v>23</v>
      </c>
      <c r="I99" s="84">
        <v>23</v>
      </c>
      <c r="J99" s="148">
        <f>SUM(F99:I99)</f>
        <v>97</v>
      </c>
    </row>
    <row r="100" spans="5:10" x14ac:dyDescent="0.25">
      <c r="E100" s="97" t="s">
        <v>430</v>
      </c>
      <c r="F100" s="83">
        <v>4</v>
      </c>
      <c r="G100" s="23">
        <v>9</v>
      </c>
      <c r="H100" s="81">
        <v>4</v>
      </c>
      <c r="I100" s="84">
        <v>6</v>
      </c>
      <c r="J100" s="148">
        <f>SUM(F100:I100)</f>
        <v>23</v>
      </c>
    </row>
    <row r="101" spans="5:10" x14ac:dyDescent="0.25">
      <c r="E101" s="97" t="s">
        <v>431</v>
      </c>
      <c r="F101" s="83">
        <v>6</v>
      </c>
      <c r="G101" s="23">
        <v>32</v>
      </c>
      <c r="H101" s="81">
        <v>19</v>
      </c>
      <c r="I101" s="84">
        <v>17</v>
      </c>
      <c r="J101" s="148">
        <f>SUM(F101:I101)</f>
        <v>74</v>
      </c>
    </row>
    <row r="103" spans="5:10" ht="24" x14ac:dyDescent="0.25">
      <c r="E103" s="80"/>
      <c r="F103" s="97" t="s">
        <v>435</v>
      </c>
    </row>
    <row r="104" spans="5:10" x14ac:dyDescent="0.25">
      <c r="E104" s="97" t="s">
        <v>428</v>
      </c>
      <c r="F104" s="83">
        <v>102</v>
      </c>
    </row>
    <row r="105" spans="5:10" x14ac:dyDescent="0.25">
      <c r="E105" s="97" t="s">
        <v>436</v>
      </c>
      <c r="F105" s="6">
        <v>5</v>
      </c>
    </row>
    <row r="106" spans="5:10" x14ac:dyDescent="0.25">
      <c r="E106" s="97" t="s">
        <v>429</v>
      </c>
      <c r="F106" s="6">
        <v>97</v>
      </c>
    </row>
    <row r="107" spans="5:10" x14ac:dyDescent="0.25">
      <c r="E107" s="97" t="s">
        <v>430</v>
      </c>
      <c r="F107" s="6">
        <v>23</v>
      </c>
    </row>
    <row r="108" spans="5:10" ht="24" x14ac:dyDescent="0.25">
      <c r="E108" s="97" t="s">
        <v>437</v>
      </c>
      <c r="F108" s="6">
        <v>74</v>
      </c>
    </row>
  </sheetData>
  <mergeCells count="23">
    <mergeCell ref="E40:F40"/>
    <mergeCell ref="E23:E24"/>
    <mergeCell ref="F23:G23"/>
    <mergeCell ref="H23:I23"/>
    <mergeCell ref="J23:K23"/>
    <mergeCell ref="E33:E34"/>
    <mergeCell ref="F33:G33"/>
    <mergeCell ref="H33:K33"/>
    <mergeCell ref="E19:E20"/>
    <mergeCell ref="E2:E3"/>
    <mergeCell ref="F2:G2"/>
    <mergeCell ref="H2:I2"/>
    <mergeCell ref="J2:K2"/>
    <mergeCell ref="E9:E10"/>
    <mergeCell ref="E12:E13"/>
    <mergeCell ref="F12:G12"/>
    <mergeCell ref="H12:I12"/>
    <mergeCell ref="J12:K12"/>
    <mergeCell ref="L2:M2"/>
    <mergeCell ref="N2:O2"/>
    <mergeCell ref="P2:Q2"/>
    <mergeCell ref="R2:S2"/>
    <mergeCell ref="T2:W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0"/>
  <sheetViews>
    <sheetView topLeftCell="A354" workbookViewId="0">
      <selection activeCell="D363" sqref="D363:E370"/>
    </sheetView>
  </sheetViews>
  <sheetFormatPr defaultRowHeight="12" x14ac:dyDescent="0.25"/>
  <cols>
    <col min="1" max="1" width="4.5703125" style="70" customWidth="1"/>
    <col min="2" max="2" width="14" style="71" customWidth="1"/>
    <col min="3" max="3" width="4.140625" style="71" customWidth="1"/>
    <col min="4" max="4" width="14" style="71" customWidth="1"/>
    <col min="5" max="5" width="15.7109375" style="71" customWidth="1"/>
    <col min="6" max="6" width="13.5703125" style="72" customWidth="1"/>
    <col min="7" max="7" width="10.5703125" style="73" customWidth="1"/>
    <col min="8" max="8" width="11.7109375" style="74" customWidth="1"/>
    <col min="9" max="9" width="13.140625" style="70" customWidth="1"/>
    <col min="10" max="10" width="10.5703125" style="75" customWidth="1"/>
    <col min="11" max="11" width="10.7109375" style="71" customWidth="1"/>
    <col min="12" max="12" width="7" style="76" customWidth="1"/>
    <col min="13" max="13" width="10" style="70" bestFit="1" customWidth="1"/>
    <col min="14" max="15" width="10" style="70" customWidth="1"/>
    <col min="16" max="16" width="4.5703125" style="77" customWidth="1"/>
    <col min="17" max="17" width="10" style="70" customWidth="1"/>
    <col min="18" max="18" width="6.85546875" style="70" customWidth="1"/>
    <col min="19" max="19" width="10.5703125" style="70" customWidth="1"/>
    <col min="20" max="20" width="10" style="77" bestFit="1" customWidth="1"/>
    <col min="21" max="21" width="10" style="4" bestFit="1" customWidth="1"/>
    <col min="22" max="22" width="11" style="78" customWidth="1"/>
    <col min="23" max="23" width="10" style="78" bestFit="1" customWidth="1"/>
    <col min="24" max="236" width="9.140625" style="70"/>
    <col min="237" max="237" width="3.85546875" style="70" customWidth="1"/>
    <col min="238" max="238" width="6.140625" style="70" customWidth="1"/>
    <col min="239" max="239" width="15.42578125" style="70" customWidth="1"/>
    <col min="240" max="240" width="28.140625" style="70" customWidth="1"/>
    <col min="241" max="241" width="10.5703125" style="70" customWidth="1"/>
    <col min="242" max="242" width="11.5703125" style="70" customWidth="1"/>
    <col min="243" max="492" width="9.140625" style="70"/>
    <col min="493" max="493" width="3.85546875" style="70" customWidth="1"/>
    <col min="494" max="494" width="6.140625" style="70" customWidth="1"/>
    <col min="495" max="495" width="15.42578125" style="70" customWidth="1"/>
    <col min="496" max="496" width="28.140625" style="70" customWidth="1"/>
    <col min="497" max="497" width="10.5703125" style="70" customWidth="1"/>
    <col min="498" max="498" width="11.5703125" style="70" customWidth="1"/>
    <col min="499" max="748" width="9.140625" style="70"/>
    <col min="749" max="749" width="3.85546875" style="70" customWidth="1"/>
    <col min="750" max="750" width="6.140625" style="70" customWidth="1"/>
    <col min="751" max="751" width="15.42578125" style="70" customWidth="1"/>
    <col min="752" max="752" width="28.140625" style="70" customWidth="1"/>
    <col min="753" max="753" width="10.5703125" style="70" customWidth="1"/>
    <col min="754" max="754" width="11.5703125" style="70" customWidth="1"/>
    <col min="755" max="1004" width="9.140625" style="70"/>
    <col min="1005" max="1005" width="3.85546875" style="70" customWidth="1"/>
    <col min="1006" max="1006" width="6.140625" style="70" customWidth="1"/>
    <col min="1007" max="1007" width="15.42578125" style="70" customWidth="1"/>
    <col min="1008" max="1008" width="28.140625" style="70" customWidth="1"/>
    <col min="1009" max="1009" width="10.5703125" style="70" customWidth="1"/>
    <col min="1010" max="1010" width="11.5703125" style="70" customWidth="1"/>
    <col min="1011" max="1260" width="9.140625" style="70"/>
    <col min="1261" max="1261" width="3.85546875" style="70" customWidth="1"/>
    <col min="1262" max="1262" width="6.140625" style="70" customWidth="1"/>
    <col min="1263" max="1263" width="15.42578125" style="70" customWidth="1"/>
    <col min="1264" max="1264" width="28.140625" style="70" customWidth="1"/>
    <col min="1265" max="1265" width="10.5703125" style="70" customWidth="1"/>
    <col min="1266" max="1266" width="11.5703125" style="70" customWidth="1"/>
    <col min="1267" max="1516" width="9.140625" style="70"/>
    <col min="1517" max="1517" width="3.85546875" style="70" customWidth="1"/>
    <col min="1518" max="1518" width="6.140625" style="70" customWidth="1"/>
    <col min="1519" max="1519" width="15.42578125" style="70" customWidth="1"/>
    <col min="1520" max="1520" width="28.140625" style="70" customWidth="1"/>
    <col min="1521" max="1521" width="10.5703125" style="70" customWidth="1"/>
    <col min="1522" max="1522" width="11.5703125" style="70" customWidth="1"/>
    <col min="1523" max="1772" width="9.140625" style="70"/>
    <col min="1773" max="1773" width="3.85546875" style="70" customWidth="1"/>
    <col min="1774" max="1774" width="6.140625" style="70" customWidth="1"/>
    <col min="1775" max="1775" width="15.42578125" style="70" customWidth="1"/>
    <col min="1776" max="1776" width="28.140625" style="70" customWidth="1"/>
    <col min="1777" max="1777" width="10.5703125" style="70" customWidth="1"/>
    <col min="1778" max="1778" width="11.5703125" style="70" customWidth="1"/>
    <col min="1779" max="2028" width="9.140625" style="70"/>
    <col min="2029" max="2029" width="3.85546875" style="70" customWidth="1"/>
    <col min="2030" max="2030" width="6.140625" style="70" customWidth="1"/>
    <col min="2031" max="2031" width="15.42578125" style="70" customWidth="1"/>
    <col min="2032" max="2032" width="28.140625" style="70" customWidth="1"/>
    <col min="2033" max="2033" width="10.5703125" style="70" customWidth="1"/>
    <col min="2034" max="2034" width="11.5703125" style="70" customWidth="1"/>
    <col min="2035" max="2284" width="9.140625" style="70"/>
    <col min="2285" max="2285" width="3.85546875" style="70" customWidth="1"/>
    <col min="2286" max="2286" width="6.140625" style="70" customWidth="1"/>
    <col min="2287" max="2287" width="15.42578125" style="70" customWidth="1"/>
    <col min="2288" max="2288" width="28.140625" style="70" customWidth="1"/>
    <col min="2289" max="2289" width="10.5703125" style="70" customWidth="1"/>
    <col min="2290" max="2290" width="11.5703125" style="70" customWidth="1"/>
    <col min="2291" max="2540" width="9.140625" style="70"/>
    <col min="2541" max="2541" width="3.85546875" style="70" customWidth="1"/>
    <col min="2542" max="2542" width="6.140625" style="70" customWidth="1"/>
    <col min="2543" max="2543" width="15.42578125" style="70" customWidth="1"/>
    <col min="2544" max="2544" width="28.140625" style="70" customWidth="1"/>
    <col min="2545" max="2545" width="10.5703125" style="70" customWidth="1"/>
    <col min="2546" max="2546" width="11.5703125" style="70" customWidth="1"/>
    <col min="2547" max="2796" width="9.140625" style="70"/>
    <col min="2797" max="2797" width="3.85546875" style="70" customWidth="1"/>
    <col min="2798" max="2798" width="6.140625" style="70" customWidth="1"/>
    <col min="2799" max="2799" width="15.42578125" style="70" customWidth="1"/>
    <col min="2800" max="2800" width="28.140625" style="70" customWidth="1"/>
    <col min="2801" max="2801" width="10.5703125" style="70" customWidth="1"/>
    <col min="2802" max="2802" width="11.5703125" style="70" customWidth="1"/>
    <col min="2803" max="3052" width="9.140625" style="70"/>
    <col min="3053" max="3053" width="3.85546875" style="70" customWidth="1"/>
    <col min="3054" max="3054" width="6.140625" style="70" customWidth="1"/>
    <col min="3055" max="3055" width="15.42578125" style="70" customWidth="1"/>
    <col min="3056" max="3056" width="28.140625" style="70" customWidth="1"/>
    <col min="3057" max="3057" width="10.5703125" style="70" customWidth="1"/>
    <col min="3058" max="3058" width="11.5703125" style="70" customWidth="1"/>
    <col min="3059" max="3308" width="9.140625" style="70"/>
    <col min="3309" max="3309" width="3.85546875" style="70" customWidth="1"/>
    <col min="3310" max="3310" width="6.140625" style="70" customWidth="1"/>
    <col min="3311" max="3311" width="15.42578125" style="70" customWidth="1"/>
    <col min="3312" max="3312" width="28.140625" style="70" customWidth="1"/>
    <col min="3313" max="3313" width="10.5703125" style="70" customWidth="1"/>
    <col min="3314" max="3314" width="11.5703125" style="70" customWidth="1"/>
    <col min="3315" max="3564" width="9.140625" style="70"/>
    <col min="3565" max="3565" width="3.85546875" style="70" customWidth="1"/>
    <col min="3566" max="3566" width="6.140625" style="70" customWidth="1"/>
    <col min="3567" max="3567" width="15.42578125" style="70" customWidth="1"/>
    <col min="3568" max="3568" width="28.140625" style="70" customWidth="1"/>
    <col min="3569" max="3569" width="10.5703125" style="70" customWidth="1"/>
    <col min="3570" max="3570" width="11.5703125" style="70" customWidth="1"/>
    <col min="3571" max="3820" width="9.140625" style="70"/>
    <col min="3821" max="3821" width="3.85546875" style="70" customWidth="1"/>
    <col min="3822" max="3822" width="6.140625" style="70" customWidth="1"/>
    <col min="3823" max="3823" width="15.42578125" style="70" customWidth="1"/>
    <col min="3824" max="3824" width="28.140625" style="70" customWidth="1"/>
    <col min="3825" max="3825" width="10.5703125" style="70" customWidth="1"/>
    <col min="3826" max="3826" width="11.5703125" style="70" customWidth="1"/>
    <col min="3827" max="4076" width="9.140625" style="70"/>
    <col min="4077" max="4077" width="3.85546875" style="70" customWidth="1"/>
    <col min="4078" max="4078" width="6.140625" style="70" customWidth="1"/>
    <col min="4079" max="4079" width="15.42578125" style="70" customWidth="1"/>
    <col min="4080" max="4080" width="28.140625" style="70" customWidth="1"/>
    <col min="4081" max="4081" width="10.5703125" style="70" customWidth="1"/>
    <col min="4082" max="4082" width="11.5703125" style="70" customWidth="1"/>
    <col min="4083" max="4332" width="9.140625" style="70"/>
    <col min="4333" max="4333" width="3.85546875" style="70" customWidth="1"/>
    <col min="4334" max="4334" width="6.140625" style="70" customWidth="1"/>
    <col min="4335" max="4335" width="15.42578125" style="70" customWidth="1"/>
    <col min="4336" max="4336" width="28.140625" style="70" customWidth="1"/>
    <col min="4337" max="4337" width="10.5703125" style="70" customWidth="1"/>
    <col min="4338" max="4338" width="11.5703125" style="70" customWidth="1"/>
    <col min="4339" max="4588" width="9.140625" style="70"/>
    <col min="4589" max="4589" width="3.85546875" style="70" customWidth="1"/>
    <col min="4590" max="4590" width="6.140625" style="70" customWidth="1"/>
    <col min="4591" max="4591" width="15.42578125" style="70" customWidth="1"/>
    <col min="4592" max="4592" width="28.140625" style="70" customWidth="1"/>
    <col min="4593" max="4593" width="10.5703125" style="70" customWidth="1"/>
    <col min="4594" max="4594" width="11.5703125" style="70" customWidth="1"/>
    <col min="4595" max="4844" width="9.140625" style="70"/>
    <col min="4845" max="4845" width="3.85546875" style="70" customWidth="1"/>
    <col min="4846" max="4846" width="6.140625" style="70" customWidth="1"/>
    <col min="4847" max="4847" width="15.42578125" style="70" customWidth="1"/>
    <col min="4848" max="4848" width="28.140625" style="70" customWidth="1"/>
    <col min="4849" max="4849" width="10.5703125" style="70" customWidth="1"/>
    <col min="4850" max="4850" width="11.5703125" style="70" customWidth="1"/>
    <col min="4851" max="5100" width="9.140625" style="70"/>
    <col min="5101" max="5101" width="3.85546875" style="70" customWidth="1"/>
    <col min="5102" max="5102" width="6.140625" style="70" customWidth="1"/>
    <col min="5103" max="5103" width="15.42578125" style="70" customWidth="1"/>
    <col min="5104" max="5104" width="28.140625" style="70" customWidth="1"/>
    <col min="5105" max="5105" width="10.5703125" style="70" customWidth="1"/>
    <col min="5106" max="5106" width="11.5703125" style="70" customWidth="1"/>
    <col min="5107" max="5356" width="9.140625" style="70"/>
    <col min="5357" max="5357" width="3.85546875" style="70" customWidth="1"/>
    <col min="5358" max="5358" width="6.140625" style="70" customWidth="1"/>
    <col min="5359" max="5359" width="15.42578125" style="70" customWidth="1"/>
    <col min="5360" max="5360" width="28.140625" style="70" customWidth="1"/>
    <col min="5361" max="5361" width="10.5703125" style="70" customWidth="1"/>
    <col min="5362" max="5362" width="11.5703125" style="70" customWidth="1"/>
    <col min="5363" max="5612" width="9.140625" style="70"/>
    <col min="5613" max="5613" width="3.85546875" style="70" customWidth="1"/>
    <col min="5614" max="5614" width="6.140625" style="70" customWidth="1"/>
    <col min="5615" max="5615" width="15.42578125" style="70" customWidth="1"/>
    <col min="5616" max="5616" width="28.140625" style="70" customWidth="1"/>
    <col min="5617" max="5617" width="10.5703125" style="70" customWidth="1"/>
    <col min="5618" max="5618" width="11.5703125" style="70" customWidth="1"/>
    <col min="5619" max="5868" width="9.140625" style="70"/>
    <col min="5869" max="5869" width="3.85546875" style="70" customWidth="1"/>
    <col min="5870" max="5870" width="6.140625" style="70" customWidth="1"/>
    <col min="5871" max="5871" width="15.42578125" style="70" customWidth="1"/>
    <col min="5872" max="5872" width="28.140625" style="70" customWidth="1"/>
    <col min="5873" max="5873" width="10.5703125" style="70" customWidth="1"/>
    <col min="5874" max="5874" width="11.5703125" style="70" customWidth="1"/>
    <col min="5875" max="6124" width="9.140625" style="70"/>
    <col min="6125" max="6125" width="3.85546875" style="70" customWidth="1"/>
    <col min="6126" max="6126" width="6.140625" style="70" customWidth="1"/>
    <col min="6127" max="6127" width="15.42578125" style="70" customWidth="1"/>
    <col min="6128" max="6128" width="28.140625" style="70" customWidth="1"/>
    <col min="6129" max="6129" width="10.5703125" style="70" customWidth="1"/>
    <col min="6130" max="6130" width="11.5703125" style="70" customWidth="1"/>
    <col min="6131" max="6380" width="9.140625" style="70"/>
    <col min="6381" max="6381" width="3.85546875" style="70" customWidth="1"/>
    <col min="6382" max="6382" width="6.140625" style="70" customWidth="1"/>
    <col min="6383" max="6383" width="15.42578125" style="70" customWidth="1"/>
    <col min="6384" max="6384" width="28.140625" style="70" customWidth="1"/>
    <col min="6385" max="6385" width="10.5703125" style="70" customWidth="1"/>
    <col min="6386" max="6386" width="11.5703125" style="70" customWidth="1"/>
    <col min="6387" max="6636" width="9.140625" style="70"/>
    <col min="6637" max="6637" width="3.85546875" style="70" customWidth="1"/>
    <col min="6638" max="6638" width="6.140625" style="70" customWidth="1"/>
    <col min="6639" max="6639" width="15.42578125" style="70" customWidth="1"/>
    <col min="6640" max="6640" width="28.140625" style="70" customWidth="1"/>
    <col min="6641" max="6641" width="10.5703125" style="70" customWidth="1"/>
    <col min="6642" max="6642" width="11.5703125" style="70" customWidth="1"/>
    <col min="6643" max="6892" width="9.140625" style="70"/>
    <col min="6893" max="6893" width="3.85546875" style="70" customWidth="1"/>
    <col min="6894" max="6894" width="6.140625" style="70" customWidth="1"/>
    <col min="6895" max="6895" width="15.42578125" style="70" customWidth="1"/>
    <col min="6896" max="6896" width="28.140625" style="70" customWidth="1"/>
    <col min="6897" max="6897" width="10.5703125" style="70" customWidth="1"/>
    <col min="6898" max="6898" width="11.5703125" style="70" customWidth="1"/>
    <col min="6899" max="7148" width="9.140625" style="70"/>
    <col min="7149" max="7149" width="3.85546875" style="70" customWidth="1"/>
    <col min="7150" max="7150" width="6.140625" style="70" customWidth="1"/>
    <col min="7151" max="7151" width="15.42578125" style="70" customWidth="1"/>
    <col min="7152" max="7152" width="28.140625" style="70" customWidth="1"/>
    <col min="7153" max="7153" width="10.5703125" style="70" customWidth="1"/>
    <col min="7154" max="7154" width="11.5703125" style="70" customWidth="1"/>
    <col min="7155" max="7404" width="9.140625" style="70"/>
    <col min="7405" max="7405" width="3.85546875" style="70" customWidth="1"/>
    <col min="7406" max="7406" width="6.140625" style="70" customWidth="1"/>
    <col min="7407" max="7407" width="15.42578125" style="70" customWidth="1"/>
    <col min="7408" max="7408" width="28.140625" style="70" customWidth="1"/>
    <col min="7409" max="7409" width="10.5703125" style="70" customWidth="1"/>
    <col min="7410" max="7410" width="11.5703125" style="70" customWidth="1"/>
    <col min="7411" max="7660" width="9.140625" style="70"/>
    <col min="7661" max="7661" width="3.85546875" style="70" customWidth="1"/>
    <col min="7662" max="7662" width="6.140625" style="70" customWidth="1"/>
    <col min="7663" max="7663" width="15.42578125" style="70" customWidth="1"/>
    <col min="7664" max="7664" width="28.140625" style="70" customWidth="1"/>
    <col min="7665" max="7665" width="10.5703125" style="70" customWidth="1"/>
    <col min="7666" max="7666" width="11.5703125" style="70" customWidth="1"/>
    <col min="7667" max="7916" width="9.140625" style="70"/>
    <col min="7917" max="7917" width="3.85546875" style="70" customWidth="1"/>
    <col min="7918" max="7918" width="6.140625" style="70" customWidth="1"/>
    <col min="7919" max="7919" width="15.42578125" style="70" customWidth="1"/>
    <col min="7920" max="7920" width="28.140625" style="70" customWidth="1"/>
    <col min="7921" max="7921" width="10.5703125" style="70" customWidth="1"/>
    <col min="7922" max="7922" width="11.5703125" style="70" customWidth="1"/>
    <col min="7923" max="8172" width="9.140625" style="70"/>
    <col min="8173" max="8173" width="3.85546875" style="70" customWidth="1"/>
    <col min="8174" max="8174" width="6.140625" style="70" customWidth="1"/>
    <col min="8175" max="8175" width="15.42578125" style="70" customWidth="1"/>
    <col min="8176" max="8176" width="28.140625" style="70" customWidth="1"/>
    <col min="8177" max="8177" width="10.5703125" style="70" customWidth="1"/>
    <col min="8178" max="8178" width="11.5703125" style="70" customWidth="1"/>
    <col min="8179" max="8428" width="9.140625" style="70"/>
    <col min="8429" max="8429" width="3.85546875" style="70" customWidth="1"/>
    <col min="8430" max="8430" width="6.140625" style="70" customWidth="1"/>
    <col min="8431" max="8431" width="15.42578125" style="70" customWidth="1"/>
    <col min="8432" max="8432" width="28.140625" style="70" customWidth="1"/>
    <col min="8433" max="8433" width="10.5703125" style="70" customWidth="1"/>
    <col min="8434" max="8434" width="11.5703125" style="70" customWidth="1"/>
    <col min="8435" max="8684" width="9.140625" style="70"/>
    <col min="8685" max="8685" width="3.85546875" style="70" customWidth="1"/>
    <col min="8686" max="8686" width="6.140625" style="70" customWidth="1"/>
    <col min="8687" max="8687" width="15.42578125" style="70" customWidth="1"/>
    <col min="8688" max="8688" width="28.140625" style="70" customWidth="1"/>
    <col min="8689" max="8689" width="10.5703125" style="70" customWidth="1"/>
    <col min="8690" max="8690" width="11.5703125" style="70" customWidth="1"/>
    <col min="8691" max="8940" width="9.140625" style="70"/>
    <col min="8941" max="8941" width="3.85546875" style="70" customWidth="1"/>
    <col min="8942" max="8942" width="6.140625" style="70" customWidth="1"/>
    <col min="8943" max="8943" width="15.42578125" style="70" customWidth="1"/>
    <col min="8944" max="8944" width="28.140625" style="70" customWidth="1"/>
    <col min="8945" max="8945" width="10.5703125" style="70" customWidth="1"/>
    <col min="8946" max="8946" width="11.5703125" style="70" customWidth="1"/>
    <col min="8947" max="9196" width="9.140625" style="70"/>
    <col min="9197" max="9197" width="3.85546875" style="70" customWidth="1"/>
    <col min="9198" max="9198" width="6.140625" style="70" customWidth="1"/>
    <col min="9199" max="9199" width="15.42578125" style="70" customWidth="1"/>
    <col min="9200" max="9200" width="28.140625" style="70" customWidth="1"/>
    <col min="9201" max="9201" width="10.5703125" style="70" customWidth="1"/>
    <col min="9202" max="9202" width="11.5703125" style="70" customWidth="1"/>
    <col min="9203" max="9452" width="9.140625" style="70"/>
    <col min="9453" max="9453" width="3.85546875" style="70" customWidth="1"/>
    <col min="9454" max="9454" width="6.140625" style="70" customWidth="1"/>
    <col min="9455" max="9455" width="15.42578125" style="70" customWidth="1"/>
    <col min="9456" max="9456" width="28.140625" style="70" customWidth="1"/>
    <col min="9457" max="9457" width="10.5703125" style="70" customWidth="1"/>
    <col min="9458" max="9458" width="11.5703125" style="70" customWidth="1"/>
    <col min="9459" max="9708" width="9.140625" style="70"/>
    <col min="9709" max="9709" width="3.85546875" style="70" customWidth="1"/>
    <col min="9710" max="9710" width="6.140625" style="70" customWidth="1"/>
    <col min="9711" max="9711" width="15.42578125" style="70" customWidth="1"/>
    <col min="9712" max="9712" width="28.140625" style="70" customWidth="1"/>
    <col min="9713" max="9713" width="10.5703125" style="70" customWidth="1"/>
    <col min="9714" max="9714" width="11.5703125" style="70" customWidth="1"/>
    <col min="9715" max="9964" width="9.140625" style="70"/>
    <col min="9965" max="9965" width="3.85546875" style="70" customWidth="1"/>
    <col min="9966" max="9966" width="6.140625" style="70" customWidth="1"/>
    <col min="9967" max="9967" width="15.42578125" style="70" customWidth="1"/>
    <col min="9968" max="9968" width="28.140625" style="70" customWidth="1"/>
    <col min="9969" max="9969" width="10.5703125" style="70" customWidth="1"/>
    <col min="9970" max="9970" width="11.5703125" style="70" customWidth="1"/>
    <col min="9971" max="10220" width="9.140625" style="70"/>
    <col min="10221" max="10221" width="3.85546875" style="70" customWidth="1"/>
    <col min="10222" max="10222" width="6.140625" style="70" customWidth="1"/>
    <col min="10223" max="10223" width="15.42578125" style="70" customWidth="1"/>
    <col min="10224" max="10224" width="28.140625" style="70" customWidth="1"/>
    <col min="10225" max="10225" width="10.5703125" style="70" customWidth="1"/>
    <col min="10226" max="10226" width="11.5703125" style="70" customWidth="1"/>
    <col min="10227" max="10476" width="9.140625" style="70"/>
    <col min="10477" max="10477" width="3.85546875" style="70" customWidth="1"/>
    <col min="10478" max="10478" width="6.140625" style="70" customWidth="1"/>
    <col min="10479" max="10479" width="15.42578125" style="70" customWidth="1"/>
    <col min="10480" max="10480" width="28.140625" style="70" customWidth="1"/>
    <col min="10481" max="10481" width="10.5703125" style="70" customWidth="1"/>
    <col min="10482" max="10482" width="11.5703125" style="70" customWidth="1"/>
    <col min="10483" max="10732" width="9.140625" style="70"/>
    <col min="10733" max="10733" width="3.85546875" style="70" customWidth="1"/>
    <col min="10734" max="10734" width="6.140625" style="70" customWidth="1"/>
    <col min="10735" max="10735" width="15.42578125" style="70" customWidth="1"/>
    <col min="10736" max="10736" width="28.140625" style="70" customWidth="1"/>
    <col min="10737" max="10737" width="10.5703125" style="70" customWidth="1"/>
    <col min="10738" max="10738" width="11.5703125" style="70" customWidth="1"/>
    <col min="10739" max="10988" width="9.140625" style="70"/>
    <col min="10989" max="10989" width="3.85546875" style="70" customWidth="1"/>
    <col min="10990" max="10990" width="6.140625" style="70" customWidth="1"/>
    <col min="10991" max="10991" width="15.42578125" style="70" customWidth="1"/>
    <col min="10992" max="10992" width="28.140625" style="70" customWidth="1"/>
    <col min="10993" max="10993" width="10.5703125" style="70" customWidth="1"/>
    <col min="10994" max="10994" width="11.5703125" style="70" customWidth="1"/>
    <col min="10995" max="11244" width="9.140625" style="70"/>
    <col min="11245" max="11245" width="3.85546875" style="70" customWidth="1"/>
    <col min="11246" max="11246" width="6.140625" style="70" customWidth="1"/>
    <col min="11247" max="11247" width="15.42578125" style="70" customWidth="1"/>
    <col min="11248" max="11248" width="28.140625" style="70" customWidth="1"/>
    <col min="11249" max="11249" width="10.5703125" style="70" customWidth="1"/>
    <col min="11250" max="11250" width="11.5703125" style="70" customWidth="1"/>
    <col min="11251" max="11500" width="9.140625" style="70"/>
    <col min="11501" max="11501" width="3.85546875" style="70" customWidth="1"/>
    <col min="11502" max="11502" width="6.140625" style="70" customWidth="1"/>
    <col min="11503" max="11503" width="15.42578125" style="70" customWidth="1"/>
    <col min="11504" max="11504" width="28.140625" style="70" customWidth="1"/>
    <col min="11505" max="11505" width="10.5703125" style="70" customWidth="1"/>
    <col min="11506" max="11506" width="11.5703125" style="70" customWidth="1"/>
    <col min="11507" max="11756" width="9.140625" style="70"/>
    <col min="11757" max="11757" width="3.85546875" style="70" customWidth="1"/>
    <col min="11758" max="11758" width="6.140625" style="70" customWidth="1"/>
    <col min="11759" max="11759" width="15.42578125" style="70" customWidth="1"/>
    <col min="11760" max="11760" width="28.140625" style="70" customWidth="1"/>
    <col min="11761" max="11761" width="10.5703125" style="70" customWidth="1"/>
    <col min="11762" max="11762" width="11.5703125" style="70" customWidth="1"/>
    <col min="11763" max="12012" width="9.140625" style="70"/>
    <col min="12013" max="12013" width="3.85546875" style="70" customWidth="1"/>
    <col min="12014" max="12014" width="6.140625" style="70" customWidth="1"/>
    <col min="12015" max="12015" width="15.42578125" style="70" customWidth="1"/>
    <col min="12016" max="12016" width="28.140625" style="70" customWidth="1"/>
    <col min="12017" max="12017" width="10.5703125" style="70" customWidth="1"/>
    <col min="12018" max="12018" width="11.5703125" style="70" customWidth="1"/>
    <col min="12019" max="12268" width="9.140625" style="70"/>
    <col min="12269" max="12269" width="3.85546875" style="70" customWidth="1"/>
    <col min="12270" max="12270" width="6.140625" style="70" customWidth="1"/>
    <col min="12271" max="12271" width="15.42578125" style="70" customWidth="1"/>
    <col min="12272" max="12272" width="28.140625" style="70" customWidth="1"/>
    <col min="12273" max="12273" width="10.5703125" style="70" customWidth="1"/>
    <col min="12274" max="12274" width="11.5703125" style="70" customWidth="1"/>
    <col min="12275" max="12524" width="9.140625" style="70"/>
    <col min="12525" max="12525" width="3.85546875" style="70" customWidth="1"/>
    <col min="12526" max="12526" width="6.140625" style="70" customWidth="1"/>
    <col min="12527" max="12527" width="15.42578125" style="70" customWidth="1"/>
    <col min="12528" max="12528" width="28.140625" style="70" customWidth="1"/>
    <col min="12529" max="12529" width="10.5703125" style="70" customWidth="1"/>
    <col min="12530" max="12530" width="11.5703125" style="70" customWidth="1"/>
    <col min="12531" max="12780" width="9.140625" style="70"/>
    <col min="12781" max="12781" width="3.85546875" style="70" customWidth="1"/>
    <col min="12782" max="12782" width="6.140625" style="70" customWidth="1"/>
    <col min="12783" max="12783" width="15.42578125" style="70" customWidth="1"/>
    <col min="12784" max="12784" width="28.140625" style="70" customWidth="1"/>
    <col min="12785" max="12785" width="10.5703125" style="70" customWidth="1"/>
    <col min="12786" max="12786" width="11.5703125" style="70" customWidth="1"/>
    <col min="12787" max="13036" width="9.140625" style="70"/>
    <col min="13037" max="13037" width="3.85546875" style="70" customWidth="1"/>
    <col min="13038" max="13038" width="6.140625" style="70" customWidth="1"/>
    <col min="13039" max="13039" width="15.42578125" style="70" customWidth="1"/>
    <col min="13040" max="13040" width="28.140625" style="70" customWidth="1"/>
    <col min="13041" max="13041" width="10.5703125" style="70" customWidth="1"/>
    <col min="13042" max="13042" width="11.5703125" style="70" customWidth="1"/>
    <col min="13043" max="13292" width="9.140625" style="70"/>
    <col min="13293" max="13293" width="3.85546875" style="70" customWidth="1"/>
    <col min="13294" max="13294" width="6.140625" style="70" customWidth="1"/>
    <col min="13295" max="13295" width="15.42578125" style="70" customWidth="1"/>
    <col min="13296" max="13296" width="28.140625" style="70" customWidth="1"/>
    <col min="13297" max="13297" width="10.5703125" style="70" customWidth="1"/>
    <col min="13298" max="13298" width="11.5703125" style="70" customWidth="1"/>
    <col min="13299" max="13548" width="9.140625" style="70"/>
    <col min="13549" max="13549" width="3.85546875" style="70" customWidth="1"/>
    <col min="13550" max="13550" width="6.140625" style="70" customWidth="1"/>
    <col min="13551" max="13551" width="15.42578125" style="70" customWidth="1"/>
    <col min="13552" max="13552" width="28.140625" style="70" customWidth="1"/>
    <col min="13553" max="13553" width="10.5703125" style="70" customWidth="1"/>
    <col min="13554" max="13554" width="11.5703125" style="70" customWidth="1"/>
    <col min="13555" max="13804" width="9.140625" style="70"/>
    <col min="13805" max="13805" width="3.85546875" style="70" customWidth="1"/>
    <col min="13806" max="13806" width="6.140625" style="70" customWidth="1"/>
    <col min="13807" max="13807" width="15.42578125" style="70" customWidth="1"/>
    <col min="13808" max="13808" width="28.140625" style="70" customWidth="1"/>
    <col min="13809" max="13809" width="10.5703125" style="70" customWidth="1"/>
    <col min="13810" max="13810" width="11.5703125" style="70" customWidth="1"/>
    <col min="13811" max="14060" width="9.140625" style="70"/>
    <col min="14061" max="14061" width="3.85546875" style="70" customWidth="1"/>
    <col min="14062" max="14062" width="6.140625" style="70" customWidth="1"/>
    <col min="14063" max="14063" width="15.42578125" style="70" customWidth="1"/>
    <col min="14064" max="14064" width="28.140625" style="70" customWidth="1"/>
    <col min="14065" max="14065" width="10.5703125" style="70" customWidth="1"/>
    <col min="14066" max="14066" width="11.5703125" style="70" customWidth="1"/>
    <col min="14067" max="14316" width="9.140625" style="70"/>
    <col min="14317" max="14317" width="3.85546875" style="70" customWidth="1"/>
    <col min="14318" max="14318" width="6.140625" style="70" customWidth="1"/>
    <col min="14319" max="14319" width="15.42578125" style="70" customWidth="1"/>
    <col min="14320" max="14320" width="28.140625" style="70" customWidth="1"/>
    <col min="14321" max="14321" width="10.5703125" style="70" customWidth="1"/>
    <col min="14322" max="14322" width="11.5703125" style="70" customWidth="1"/>
    <col min="14323" max="14572" width="9.140625" style="70"/>
    <col min="14573" max="14573" width="3.85546875" style="70" customWidth="1"/>
    <col min="14574" max="14574" width="6.140625" style="70" customWidth="1"/>
    <col min="14575" max="14575" width="15.42578125" style="70" customWidth="1"/>
    <col min="14576" max="14576" width="28.140625" style="70" customWidth="1"/>
    <col min="14577" max="14577" width="10.5703125" style="70" customWidth="1"/>
    <col min="14578" max="14578" width="11.5703125" style="70" customWidth="1"/>
    <col min="14579" max="14828" width="9.140625" style="70"/>
    <col min="14829" max="14829" width="3.85546875" style="70" customWidth="1"/>
    <col min="14830" max="14830" width="6.140625" style="70" customWidth="1"/>
    <col min="14831" max="14831" width="15.42578125" style="70" customWidth="1"/>
    <col min="14832" max="14832" width="28.140625" style="70" customWidth="1"/>
    <col min="14833" max="14833" width="10.5703125" style="70" customWidth="1"/>
    <col min="14834" max="14834" width="11.5703125" style="70" customWidth="1"/>
    <col min="14835" max="15084" width="9.140625" style="70"/>
    <col min="15085" max="15085" width="3.85546875" style="70" customWidth="1"/>
    <col min="15086" max="15086" width="6.140625" style="70" customWidth="1"/>
    <col min="15087" max="15087" width="15.42578125" style="70" customWidth="1"/>
    <col min="15088" max="15088" width="28.140625" style="70" customWidth="1"/>
    <col min="15089" max="15089" width="10.5703125" style="70" customWidth="1"/>
    <col min="15090" max="15090" width="11.5703125" style="70" customWidth="1"/>
    <col min="15091" max="15340" width="9.140625" style="70"/>
    <col min="15341" max="15341" width="3.85546875" style="70" customWidth="1"/>
    <col min="15342" max="15342" width="6.140625" style="70" customWidth="1"/>
    <col min="15343" max="15343" width="15.42578125" style="70" customWidth="1"/>
    <col min="15344" max="15344" width="28.140625" style="70" customWidth="1"/>
    <col min="15345" max="15345" width="10.5703125" style="70" customWidth="1"/>
    <col min="15346" max="15346" width="11.5703125" style="70" customWidth="1"/>
    <col min="15347" max="15596" width="9.140625" style="70"/>
    <col min="15597" max="15597" width="3.85546875" style="70" customWidth="1"/>
    <col min="15598" max="15598" width="6.140625" style="70" customWidth="1"/>
    <col min="15599" max="15599" width="15.42578125" style="70" customWidth="1"/>
    <col min="15600" max="15600" width="28.140625" style="70" customWidth="1"/>
    <col min="15601" max="15601" width="10.5703125" style="70" customWidth="1"/>
    <col min="15602" max="15602" width="11.5703125" style="70" customWidth="1"/>
    <col min="15603" max="15852" width="9.140625" style="70"/>
    <col min="15853" max="15853" width="3.85546875" style="70" customWidth="1"/>
    <col min="15854" max="15854" width="6.140625" style="70" customWidth="1"/>
    <col min="15855" max="15855" width="15.42578125" style="70" customWidth="1"/>
    <col min="15856" max="15856" width="28.140625" style="70" customWidth="1"/>
    <col min="15857" max="15857" width="10.5703125" style="70" customWidth="1"/>
    <col min="15858" max="15858" width="11.5703125" style="70" customWidth="1"/>
    <col min="15859" max="16108" width="9.140625" style="70"/>
    <col min="16109" max="16109" width="3.85546875" style="70" customWidth="1"/>
    <col min="16110" max="16110" width="6.140625" style="70" customWidth="1"/>
    <col min="16111" max="16111" width="15.42578125" style="70" customWidth="1"/>
    <col min="16112" max="16112" width="28.140625" style="70" customWidth="1"/>
    <col min="16113" max="16113" width="10.5703125" style="70" customWidth="1"/>
    <col min="16114" max="16114" width="11.5703125" style="70" customWidth="1"/>
    <col min="16115" max="16384" width="9.140625" style="70"/>
  </cols>
  <sheetData>
    <row r="2" spans="1:23" s="4" customFormat="1" x14ac:dyDescent="0.25">
      <c r="A2" s="283"/>
      <c r="B2" s="251" t="s">
        <v>2</v>
      </c>
      <c r="C2" s="285" t="s">
        <v>5</v>
      </c>
      <c r="D2" s="285" t="s">
        <v>76</v>
      </c>
      <c r="E2" s="285" t="s">
        <v>77</v>
      </c>
      <c r="F2" s="277" t="s">
        <v>396</v>
      </c>
      <c r="G2" s="277"/>
      <c r="H2" s="278" t="s">
        <v>397</v>
      </c>
      <c r="I2" s="279"/>
      <c r="J2" s="274" t="s">
        <v>398</v>
      </c>
      <c r="K2" s="275"/>
      <c r="L2" s="272" t="s">
        <v>399</v>
      </c>
      <c r="M2" s="273"/>
      <c r="N2" s="274" t="s">
        <v>400</v>
      </c>
      <c r="O2" s="275"/>
      <c r="P2" s="274" t="s">
        <v>401</v>
      </c>
      <c r="Q2" s="275"/>
      <c r="R2" s="274" t="s">
        <v>402</v>
      </c>
      <c r="S2" s="275"/>
      <c r="T2" s="276" t="s">
        <v>413</v>
      </c>
      <c r="U2" s="276"/>
      <c r="V2" s="276"/>
      <c r="W2" s="276"/>
    </row>
    <row r="3" spans="1:23" s="4" customFormat="1" ht="33.75" x14ac:dyDescent="0.25">
      <c r="A3" s="284"/>
      <c r="B3" s="251"/>
      <c r="C3" s="285"/>
      <c r="D3" s="285"/>
      <c r="E3" s="285"/>
      <c r="F3" s="60" t="s">
        <v>80</v>
      </c>
      <c r="G3" s="61" t="s">
        <v>69</v>
      </c>
      <c r="H3" s="61" t="s">
        <v>80</v>
      </c>
      <c r="I3" s="61" t="s">
        <v>69</v>
      </c>
      <c r="J3" s="61" t="s">
        <v>80</v>
      </c>
      <c r="K3" s="61" t="s">
        <v>69</v>
      </c>
      <c r="L3" s="61" t="s">
        <v>80</v>
      </c>
      <c r="M3" s="61" t="s">
        <v>69</v>
      </c>
      <c r="N3" s="61" t="s">
        <v>80</v>
      </c>
      <c r="O3" s="61" t="s">
        <v>69</v>
      </c>
      <c r="P3" s="60" t="s">
        <v>80</v>
      </c>
      <c r="Q3" s="61" t="s">
        <v>69</v>
      </c>
      <c r="R3" s="61" t="s">
        <v>80</v>
      </c>
      <c r="S3" s="61" t="s">
        <v>69</v>
      </c>
      <c r="T3" s="60" t="s">
        <v>404</v>
      </c>
      <c r="U3" s="61" t="s">
        <v>405</v>
      </c>
      <c r="V3" s="60" t="s">
        <v>406</v>
      </c>
      <c r="W3" s="60" t="s">
        <v>407</v>
      </c>
    </row>
    <row r="4" spans="1:23" ht="48" x14ac:dyDescent="0.25">
      <c r="A4" s="79" t="s">
        <v>8</v>
      </c>
      <c r="B4" s="80" t="s">
        <v>81</v>
      </c>
      <c r="C4" s="81">
        <v>1</v>
      </c>
      <c r="D4" s="82" t="s">
        <v>82</v>
      </c>
      <c r="E4" s="82" t="s">
        <v>83</v>
      </c>
      <c r="F4" s="83"/>
      <c r="G4" s="3"/>
      <c r="H4" s="84"/>
      <c r="I4" s="85"/>
      <c r="J4" s="23"/>
      <c r="K4" s="80"/>
      <c r="L4" s="84"/>
      <c r="M4" s="85"/>
      <c r="N4" s="86"/>
      <c r="O4" s="85"/>
      <c r="P4" s="86"/>
      <c r="Q4" s="85"/>
      <c r="R4" s="86"/>
      <c r="S4" s="85"/>
      <c r="T4" s="86"/>
      <c r="U4" s="2"/>
      <c r="V4" s="87"/>
    </row>
    <row r="5" spans="1:23" ht="48" x14ac:dyDescent="0.25">
      <c r="A5" s="79" t="s">
        <v>8</v>
      </c>
      <c r="B5" s="80" t="s">
        <v>81</v>
      </c>
      <c r="C5" s="81">
        <v>1</v>
      </c>
      <c r="D5" s="88" t="s">
        <v>84</v>
      </c>
      <c r="E5" s="88" t="s">
        <v>85</v>
      </c>
      <c r="F5" s="86">
        <v>1</v>
      </c>
      <c r="G5" s="89">
        <v>227500</v>
      </c>
      <c r="H5" s="84"/>
      <c r="I5" s="85"/>
      <c r="J5" s="6">
        <v>1</v>
      </c>
      <c r="K5" s="90">
        <v>227500</v>
      </c>
      <c r="L5" s="84"/>
      <c r="M5" s="85"/>
      <c r="N5" s="64">
        <v>1</v>
      </c>
      <c r="O5" s="91">
        <f>K5-M5</f>
        <v>227500</v>
      </c>
      <c r="P5" s="86">
        <v>1</v>
      </c>
      <c r="Q5" s="91">
        <v>22430</v>
      </c>
      <c r="R5" s="64">
        <v>1</v>
      </c>
      <c r="S5" s="89">
        <v>205070</v>
      </c>
      <c r="T5" s="64">
        <v>1</v>
      </c>
      <c r="U5" s="89">
        <v>205070</v>
      </c>
      <c r="V5" s="90">
        <v>205070</v>
      </c>
      <c r="W5" s="91"/>
    </row>
    <row r="6" spans="1:23" ht="84" x14ac:dyDescent="0.25">
      <c r="A6" s="79" t="s">
        <v>8</v>
      </c>
      <c r="B6" s="80" t="s">
        <v>81</v>
      </c>
      <c r="C6" s="81">
        <v>1</v>
      </c>
      <c r="D6" s="82" t="s">
        <v>86</v>
      </c>
      <c r="E6" s="82" t="s">
        <v>87</v>
      </c>
      <c r="F6" s="83"/>
      <c r="G6" s="89"/>
      <c r="H6" s="81"/>
      <c r="I6" s="85"/>
      <c r="J6" s="92"/>
      <c r="K6" s="80"/>
      <c r="L6" s="84"/>
      <c r="M6" s="91"/>
      <c r="N6" s="86"/>
      <c r="O6" s="91"/>
      <c r="P6" s="86"/>
      <c r="Q6" s="91"/>
      <c r="R6" s="86"/>
      <c r="S6" s="85"/>
      <c r="T6" s="86"/>
      <c r="U6" s="2"/>
      <c r="V6" s="91"/>
      <c r="W6" s="91"/>
    </row>
    <row r="7" spans="1:23" ht="72" x14ac:dyDescent="0.25">
      <c r="A7" s="79" t="s">
        <v>8</v>
      </c>
      <c r="B7" s="80" t="s">
        <v>81</v>
      </c>
      <c r="C7" s="81">
        <v>1</v>
      </c>
      <c r="D7" s="82" t="s">
        <v>88</v>
      </c>
      <c r="E7" s="93" t="s">
        <v>89</v>
      </c>
      <c r="F7" s="83"/>
      <c r="G7" s="89"/>
      <c r="H7" s="81"/>
      <c r="I7" s="85"/>
      <c r="J7" s="92"/>
      <c r="K7" s="80"/>
      <c r="L7" s="84"/>
      <c r="M7" s="85"/>
      <c r="N7" s="86"/>
      <c r="O7" s="91"/>
      <c r="P7" s="86"/>
      <c r="Q7" s="91"/>
      <c r="R7" s="86"/>
      <c r="S7" s="85"/>
      <c r="T7" s="86"/>
      <c r="U7" s="2"/>
      <c r="V7" s="91"/>
      <c r="W7" s="91"/>
    </row>
    <row r="8" spans="1:23" ht="84" x14ac:dyDescent="0.25">
      <c r="A8" s="79" t="s">
        <v>8</v>
      </c>
      <c r="B8" s="80" t="s">
        <v>81</v>
      </c>
      <c r="C8" s="81">
        <v>1</v>
      </c>
      <c r="D8" s="82" t="s">
        <v>90</v>
      </c>
      <c r="E8" s="82" t="s">
        <v>91</v>
      </c>
      <c r="F8" s="83"/>
      <c r="G8" s="89"/>
      <c r="H8" s="94"/>
      <c r="I8" s="85"/>
      <c r="J8" s="92"/>
      <c r="K8" s="80"/>
      <c r="L8" s="84"/>
      <c r="M8" s="85"/>
      <c r="N8" s="86"/>
      <c r="O8" s="91"/>
      <c r="P8" s="86"/>
      <c r="Q8" s="91"/>
      <c r="R8" s="86"/>
      <c r="S8" s="85"/>
      <c r="T8" s="86"/>
      <c r="U8" s="2"/>
      <c r="V8" s="91"/>
      <c r="W8" s="91"/>
    </row>
    <row r="9" spans="1:23" ht="36" x14ac:dyDescent="0.25">
      <c r="A9" s="79" t="s">
        <v>8</v>
      </c>
      <c r="B9" s="80" t="s">
        <v>81</v>
      </c>
      <c r="C9" s="81">
        <v>1</v>
      </c>
      <c r="D9" s="95" t="s">
        <v>92</v>
      </c>
      <c r="E9" s="88" t="s">
        <v>93</v>
      </c>
      <c r="F9" s="86">
        <v>1</v>
      </c>
      <c r="G9" s="89">
        <v>181150</v>
      </c>
      <c r="H9" s="81"/>
      <c r="I9" s="85"/>
      <c r="J9" s="6">
        <v>1</v>
      </c>
      <c r="K9" s="50">
        <v>181150</v>
      </c>
      <c r="L9" s="6">
        <v>1</v>
      </c>
      <c r="M9" s="91">
        <v>181150</v>
      </c>
      <c r="N9" s="86"/>
      <c r="O9" s="91"/>
      <c r="P9" s="86"/>
      <c r="Q9" s="91"/>
      <c r="R9" s="86"/>
      <c r="S9" s="91">
        <v>0</v>
      </c>
      <c r="T9" s="86"/>
      <c r="U9" s="2"/>
      <c r="V9" s="91"/>
      <c r="W9" s="91"/>
    </row>
    <row r="10" spans="1:23" s="99" customFormat="1" x14ac:dyDescent="0.25">
      <c r="A10" s="281" t="s">
        <v>9</v>
      </c>
      <c r="B10" s="281"/>
      <c r="C10" s="96">
        <f>C9+C8+C7+C6+C5+C4</f>
        <v>6</v>
      </c>
      <c r="D10" s="282"/>
      <c r="E10" s="282"/>
      <c r="F10" s="97">
        <f>SUM(F5:F9)</f>
        <v>2</v>
      </c>
      <c r="G10" s="67">
        <f>SUM(G5:G9)</f>
        <v>408650</v>
      </c>
      <c r="H10" s="97">
        <v>0</v>
      </c>
      <c r="I10" s="67">
        <v>0</v>
      </c>
      <c r="J10" s="97">
        <v>2</v>
      </c>
      <c r="K10" s="67">
        <v>408650</v>
      </c>
      <c r="L10" s="97">
        <v>1</v>
      </c>
      <c r="M10" s="67">
        <v>181150</v>
      </c>
      <c r="N10" s="65">
        <f>SUM(N5:N9)</f>
        <v>1</v>
      </c>
      <c r="O10" s="98">
        <f>K10-M10</f>
        <v>227500</v>
      </c>
      <c r="P10" s="97">
        <f>SUM(P5:P9)</f>
        <v>1</v>
      </c>
      <c r="Q10" s="67">
        <f>SUM(Q5:Q9)</f>
        <v>22430</v>
      </c>
      <c r="R10" s="65">
        <f>SUM(R5:R9)</f>
        <v>1</v>
      </c>
      <c r="S10" s="67">
        <v>205070</v>
      </c>
      <c r="T10" s="65">
        <f>SUM(T5:T9)</f>
        <v>1</v>
      </c>
      <c r="U10" s="67">
        <v>205070</v>
      </c>
      <c r="V10" s="98">
        <f>SUM(V4:V9)</f>
        <v>205070</v>
      </c>
      <c r="W10" s="98">
        <f>SUM(W4:W9)</f>
        <v>0</v>
      </c>
    </row>
    <row r="11" spans="1:23" x14ac:dyDescent="0.25">
      <c r="A11" s="79" t="s">
        <v>8</v>
      </c>
      <c r="B11" s="88" t="s">
        <v>94</v>
      </c>
      <c r="C11" s="81">
        <v>0</v>
      </c>
      <c r="D11" s="95"/>
      <c r="E11" s="88"/>
      <c r="F11" s="83"/>
      <c r="G11" s="3"/>
      <c r="H11" s="81"/>
      <c r="I11" s="85"/>
      <c r="J11" s="23"/>
      <c r="K11" s="80"/>
      <c r="L11" s="84"/>
      <c r="M11" s="85"/>
      <c r="N11" s="86"/>
      <c r="O11" s="91"/>
      <c r="P11" s="86"/>
      <c r="Q11" s="85"/>
      <c r="R11" s="86"/>
      <c r="S11" s="85"/>
      <c r="T11" s="86"/>
      <c r="U11" s="2"/>
      <c r="V11" s="91"/>
      <c r="W11" s="91"/>
    </row>
    <row r="12" spans="1:23" s="99" customFormat="1" x14ac:dyDescent="0.25">
      <c r="A12" s="281" t="s">
        <v>14</v>
      </c>
      <c r="B12" s="281"/>
      <c r="C12" s="96">
        <f>SUM(C11)</f>
        <v>0</v>
      </c>
      <c r="D12" s="282"/>
      <c r="E12" s="282"/>
      <c r="F12" s="97">
        <v>0</v>
      </c>
      <c r="G12" s="67">
        <v>0</v>
      </c>
      <c r="H12" s="97">
        <v>0</v>
      </c>
      <c r="I12" s="67">
        <v>0</v>
      </c>
      <c r="J12" s="97">
        <v>0</v>
      </c>
      <c r="K12" s="67">
        <v>0</v>
      </c>
      <c r="L12" s="97">
        <v>0</v>
      </c>
      <c r="M12" s="67">
        <v>0</v>
      </c>
      <c r="N12" s="65">
        <v>0</v>
      </c>
      <c r="O12" s="98">
        <f>K12-M12</f>
        <v>0</v>
      </c>
      <c r="P12" s="65">
        <v>0</v>
      </c>
      <c r="Q12" s="67">
        <v>0</v>
      </c>
      <c r="R12" s="65">
        <v>0</v>
      </c>
      <c r="S12" s="67">
        <v>0</v>
      </c>
      <c r="T12" s="65">
        <v>0</v>
      </c>
      <c r="U12" s="67">
        <v>0</v>
      </c>
      <c r="V12" s="67">
        <v>0</v>
      </c>
      <c r="W12" s="67">
        <v>0</v>
      </c>
    </row>
    <row r="13" spans="1:23" x14ac:dyDescent="0.25">
      <c r="A13" s="79" t="s">
        <v>8</v>
      </c>
      <c r="B13" s="88" t="s">
        <v>95</v>
      </c>
      <c r="C13" s="81">
        <v>0</v>
      </c>
      <c r="D13" s="95"/>
      <c r="E13" s="88"/>
      <c r="F13" s="83"/>
      <c r="G13" s="3"/>
      <c r="H13" s="81"/>
      <c r="I13" s="85"/>
      <c r="J13" s="23"/>
      <c r="K13" s="80"/>
      <c r="L13" s="84"/>
      <c r="M13" s="85"/>
      <c r="N13" s="86"/>
      <c r="O13" s="91"/>
      <c r="P13" s="86"/>
      <c r="Q13" s="85"/>
      <c r="R13" s="86"/>
      <c r="S13" s="85"/>
      <c r="T13" s="86"/>
      <c r="U13" s="2"/>
      <c r="V13" s="91"/>
      <c r="W13" s="91"/>
    </row>
    <row r="14" spans="1:23" s="99" customFormat="1" x14ac:dyDescent="0.25">
      <c r="A14" s="281" t="s">
        <v>16</v>
      </c>
      <c r="B14" s="281"/>
      <c r="C14" s="96">
        <f>SUM(C13)</f>
        <v>0</v>
      </c>
      <c r="D14" s="282"/>
      <c r="E14" s="282"/>
      <c r="F14" s="97">
        <v>0</v>
      </c>
      <c r="G14" s="67">
        <v>0</v>
      </c>
      <c r="H14" s="97">
        <v>0</v>
      </c>
      <c r="I14" s="67">
        <v>0</v>
      </c>
      <c r="J14" s="97">
        <v>0</v>
      </c>
      <c r="K14" s="67">
        <v>0</v>
      </c>
      <c r="L14" s="97">
        <v>0</v>
      </c>
      <c r="M14" s="67">
        <v>0</v>
      </c>
      <c r="N14" s="65">
        <v>0</v>
      </c>
      <c r="O14" s="98">
        <f>K14-M14</f>
        <v>0</v>
      </c>
      <c r="P14" s="65">
        <v>0</v>
      </c>
      <c r="Q14" s="67">
        <v>0</v>
      </c>
      <c r="R14" s="65">
        <v>0</v>
      </c>
      <c r="S14" s="67">
        <v>0</v>
      </c>
      <c r="T14" s="65">
        <v>0</v>
      </c>
      <c r="U14" s="67">
        <v>0</v>
      </c>
      <c r="V14" s="67">
        <v>0</v>
      </c>
      <c r="W14" s="67">
        <v>0</v>
      </c>
    </row>
    <row r="15" spans="1:23" ht="48" x14ac:dyDescent="0.25">
      <c r="A15" s="79" t="s">
        <v>8</v>
      </c>
      <c r="B15" s="80" t="s">
        <v>96</v>
      </c>
      <c r="C15" s="81">
        <v>1</v>
      </c>
      <c r="D15" s="88" t="s">
        <v>97</v>
      </c>
      <c r="E15" s="88" t="s">
        <v>98</v>
      </c>
      <c r="F15" s="86">
        <v>1</v>
      </c>
      <c r="G15" s="89">
        <v>100300</v>
      </c>
      <c r="H15" s="81"/>
      <c r="I15" s="85"/>
      <c r="J15" s="6">
        <v>1</v>
      </c>
      <c r="K15" s="50">
        <v>100300</v>
      </c>
      <c r="L15" s="6">
        <v>1</v>
      </c>
      <c r="M15" s="91">
        <v>100300</v>
      </c>
      <c r="N15" s="86"/>
      <c r="O15" s="91"/>
      <c r="P15" s="86"/>
      <c r="Q15" s="91"/>
      <c r="R15" s="86"/>
      <c r="S15" s="91">
        <v>0</v>
      </c>
      <c r="T15" s="86"/>
      <c r="U15" s="2"/>
      <c r="V15" s="91"/>
      <c r="W15" s="91"/>
    </row>
    <row r="16" spans="1:23" s="99" customFormat="1" x14ac:dyDescent="0.25">
      <c r="A16" s="281" t="s">
        <v>18</v>
      </c>
      <c r="B16" s="281"/>
      <c r="C16" s="96">
        <f>SUM(C15)</f>
        <v>1</v>
      </c>
      <c r="D16" s="281"/>
      <c r="E16" s="281"/>
      <c r="F16" s="97">
        <f>SUM(F15)</f>
        <v>1</v>
      </c>
      <c r="G16" s="67">
        <v>100300</v>
      </c>
      <c r="H16" s="97">
        <v>0</v>
      </c>
      <c r="I16" s="67">
        <v>0</v>
      </c>
      <c r="J16" s="97">
        <v>1</v>
      </c>
      <c r="K16" s="67">
        <v>100300</v>
      </c>
      <c r="L16" s="97">
        <v>1</v>
      </c>
      <c r="M16" s="67">
        <v>100300</v>
      </c>
      <c r="N16" s="65">
        <f>SUM(N15)</f>
        <v>0</v>
      </c>
      <c r="O16" s="98">
        <f>K16-M16</f>
        <v>0</v>
      </c>
      <c r="P16" s="65">
        <v>0</v>
      </c>
      <c r="Q16" s="67">
        <v>0</v>
      </c>
      <c r="R16" s="65">
        <f>SUM(R15)</f>
        <v>0</v>
      </c>
      <c r="S16" s="67">
        <v>0</v>
      </c>
      <c r="T16" s="65">
        <f>SUM(T15)</f>
        <v>0</v>
      </c>
      <c r="U16" s="67">
        <v>0</v>
      </c>
      <c r="V16" s="67">
        <v>0</v>
      </c>
      <c r="W16" s="67">
        <v>0</v>
      </c>
    </row>
    <row r="17" spans="1:23" s="4" customFormat="1" x14ac:dyDescent="0.25">
      <c r="A17" s="79" t="s">
        <v>8</v>
      </c>
      <c r="B17" s="3" t="s">
        <v>99</v>
      </c>
      <c r="C17" s="23">
        <v>0</v>
      </c>
      <c r="D17" s="80"/>
      <c r="E17" s="80"/>
      <c r="F17" s="6"/>
      <c r="G17" s="3"/>
      <c r="H17" s="23"/>
      <c r="I17" s="2"/>
      <c r="J17" s="23"/>
      <c r="K17" s="3"/>
      <c r="L17" s="63"/>
      <c r="M17" s="2"/>
      <c r="N17" s="64"/>
      <c r="O17" s="91"/>
      <c r="P17" s="64"/>
      <c r="Q17" s="2"/>
      <c r="R17" s="64"/>
      <c r="S17" s="2"/>
      <c r="T17" s="64"/>
      <c r="U17" s="2"/>
      <c r="V17" s="100"/>
      <c r="W17" s="100"/>
    </row>
    <row r="18" spans="1:23" s="11" customFormat="1" x14ac:dyDescent="0.25">
      <c r="A18" s="281" t="s">
        <v>20</v>
      </c>
      <c r="B18" s="281"/>
      <c r="C18" s="66">
        <f>SUM(C17)</f>
        <v>0</v>
      </c>
      <c r="D18" s="281"/>
      <c r="E18" s="281"/>
      <c r="F18" s="97">
        <v>0</v>
      </c>
      <c r="G18" s="67">
        <v>0</v>
      </c>
      <c r="H18" s="97">
        <v>0</v>
      </c>
      <c r="I18" s="67">
        <v>0</v>
      </c>
      <c r="J18" s="97">
        <v>0</v>
      </c>
      <c r="K18" s="67">
        <v>0</v>
      </c>
      <c r="L18" s="97">
        <v>0</v>
      </c>
      <c r="M18" s="67">
        <v>0</v>
      </c>
      <c r="N18" s="65">
        <v>0</v>
      </c>
      <c r="O18" s="98">
        <f>K18-M18</f>
        <v>0</v>
      </c>
      <c r="P18" s="65">
        <v>0</v>
      </c>
      <c r="Q18" s="67">
        <v>0</v>
      </c>
      <c r="R18" s="65">
        <v>0</v>
      </c>
      <c r="S18" s="67">
        <v>0</v>
      </c>
      <c r="T18" s="65">
        <v>0</v>
      </c>
      <c r="U18" s="67">
        <v>0</v>
      </c>
      <c r="V18" s="67">
        <v>0</v>
      </c>
      <c r="W18" s="67">
        <v>0</v>
      </c>
    </row>
    <row r="19" spans="1:23" s="4" customFormat="1" x14ac:dyDescent="0.25">
      <c r="A19" s="79" t="s">
        <v>8</v>
      </c>
      <c r="B19" s="3" t="s">
        <v>100</v>
      </c>
      <c r="C19" s="23">
        <v>0</v>
      </c>
      <c r="D19" s="80"/>
      <c r="E19" s="80"/>
      <c r="F19" s="6"/>
      <c r="G19" s="3"/>
      <c r="H19" s="23"/>
      <c r="I19" s="2"/>
      <c r="J19" s="23"/>
      <c r="K19" s="3"/>
      <c r="L19" s="63"/>
      <c r="M19" s="2"/>
      <c r="N19" s="64"/>
      <c r="O19" s="91"/>
      <c r="P19" s="64"/>
      <c r="Q19" s="2"/>
      <c r="R19" s="64"/>
      <c r="S19" s="2"/>
      <c r="T19" s="64"/>
      <c r="U19" s="2"/>
      <c r="V19" s="100"/>
      <c r="W19" s="100"/>
    </row>
    <row r="20" spans="1:23" s="11" customFormat="1" x14ac:dyDescent="0.25">
      <c r="A20" s="281" t="s">
        <v>22</v>
      </c>
      <c r="B20" s="281"/>
      <c r="C20" s="66">
        <f>SUM(C19)</f>
        <v>0</v>
      </c>
      <c r="D20" s="281"/>
      <c r="E20" s="281"/>
      <c r="F20" s="97">
        <v>0</v>
      </c>
      <c r="G20" s="67">
        <v>0</v>
      </c>
      <c r="H20" s="97">
        <v>0</v>
      </c>
      <c r="I20" s="67">
        <v>0</v>
      </c>
      <c r="J20" s="97">
        <v>0</v>
      </c>
      <c r="K20" s="67">
        <v>0</v>
      </c>
      <c r="L20" s="97">
        <v>0</v>
      </c>
      <c r="M20" s="67">
        <v>0</v>
      </c>
      <c r="N20" s="65">
        <v>0</v>
      </c>
      <c r="O20" s="98">
        <f>K20-M20</f>
        <v>0</v>
      </c>
      <c r="P20" s="65">
        <v>0</v>
      </c>
      <c r="Q20" s="67">
        <v>0</v>
      </c>
      <c r="R20" s="65">
        <v>0</v>
      </c>
      <c r="S20" s="67">
        <v>0</v>
      </c>
      <c r="T20" s="65">
        <v>0</v>
      </c>
      <c r="U20" s="67">
        <v>0</v>
      </c>
      <c r="V20" s="67">
        <v>0</v>
      </c>
      <c r="W20" s="67">
        <v>0</v>
      </c>
    </row>
    <row r="21" spans="1:23" s="4" customFormat="1" ht="36" x14ac:dyDescent="0.25">
      <c r="A21" s="79" t="s">
        <v>8</v>
      </c>
      <c r="B21" s="80" t="s">
        <v>101</v>
      </c>
      <c r="C21" s="81">
        <v>1</v>
      </c>
      <c r="D21" s="88" t="s">
        <v>102</v>
      </c>
      <c r="E21" s="88" t="s">
        <v>103</v>
      </c>
      <c r="F21" s="83">
        <v>1</v>
      </c>
      <c r="G21" s="7">
        <v>71000</v>
      </c>
      <c r="H21" s="23"/>
      <c r="I21" s="2"/>
      <c r="J21" s="6">
        <v>1</v>
      </c>
      <c r="K21" s="5">
        <v>71000</v>
      </c>
      <c r="L21" s="63"/>
      <c r="M21" s="2"/>
      <c r="N21" s="64">
        <v>1</v>
      </c>
      <c r="O21" s="91">
        <f>K21-M21</f>
        <v>71000</v>
      </c>
      <c r="P21" s="64"/>
      <c r="Q21" s="2"/>
      <c r="R21" s="64">
        <v>1</v>
      </c>
      <c r="S21" s="5">
        <v>71000</v>
      </c>
      <c r="T21" s="64">
        <v>1</v>
      </c>
      <c r="U21" s="100">
        <v>71000</v>
      </c>
      <c r="V21" s="100">
        <v>71000</v>
      </c>
      <c r="W21" s="100"/>
    </row>
    <row r="22" spans="1:23" s="11" customFormat="1" x14ac:dyDescent="0.25">
      <c r="A22" s="281" t="s">
        <v>24</v>
      </c>
      <c r="B22" s="281"/>
      <c r="C22" s="96">
        <f>SUM(C21)</f>
        <v>1</v>
      </c>
      <c r="D22" s="281"/>
      <c r="E22" s="281"/>
      <c r="F22" s="97">
        <f>SUM(F21)</f>
        <v>1</v>
      </c>
      <c r="G22" s="24">
        <v>71000</v>
      </c>
      <c r="H22" s="97">
        <v>0</v>
      </c>
      <c r="I22" s="24">
        <v>0</v>
      </c>
      <c r="J22" s="97">
        <v>1</v>
      </c>
      <c r="K22" s="24">
        <v>71000</v>
      </c>
      <c r="L22" s="97">
        <v>0</v>
      </c>
      <c r="M22" s="24">
        <v>0</v>
      </c>
      <c r="N22" s="65">
        <f>SUM(N21)</f>
        <v>1</v>
      </c>
      <c r="O22" s="98">
        <f>K22-M22</f>
        <v>71000</v>
      </c>
      <c r="P22" s="65">
        <v>0</v>
      </c>
      <c r="Q22" s="24">
        <v>0</v>
      </c>
      <c r="R22" s="65">
        <f>SUM(R21)</f>
        <v>1</v>
      </c>
      <c r="S22" s="24">
        <v>71000</v>
      </c>
      <c r="T22" s="65">
        <f>SUM(T21)</f>
        <v>1</v>
      </c>
      <c r="U22" s="24">
        <v>71000</v>
      </c>
      <c r="V22" s="101">
        <f>SUM(V21)</f>
        <v>71000</v>
      </c>
      <c r="W22" s="101">
        <f>SUM(W21)</f>
        <v>0</v>
      </c>
    </row>
    <row r="23" spans="1:23" ht="132" x14ac:dyDescent="0.25">
      <c r="A23" s="79" t="s">
        <v>8</v>
      </c>
      <c r="B23" s="80" t="s">
        <v>104</v>
      </c>
      <c r="C23" s="81">
        <v>1</v>
      </c>
      <c r="D23" s="88" t="s">
        <v>105</v>
      </c>
      <c r="E23" s="88" t="s">
        <v>106</v>
      </c>
      <c r="F23" s="83"/>
      <c r="G23" s="3"/>
      <c r="H23" s="81"/>
      <c r="I23" s="85"/>
      <c r="J23" s="23"/>
      <c r="K23" s="80"/>
      <c r="L23" s="84"/>
      <c r="M23" s="85"/>
      <c r="N23" s="86"/>
      <c r="O23" s="91"/>
      <c r="P23" s="86"/>
      <c r="Q23" s="85"/>
      <c r="R23" s="86"/>
      <c r="S23" s="85"/>
      <c r="T23" s="86"/>
      <c r="U23" s="2"/>
      <c r="V23" s="91"/>
      <c r="W23" s="91"/>
    </row>
    <row r="24" spans="1:23" ht="84" x14ac:dyDescent="0.25">
      <c r="A24" s="79" t="s">
        <v>8</v>
      </c>
      <c r="B24" s="80" t="s">
        <v>104</v>
      </c>
      <c r="C24" s="81">
        <v>1</v>
      </c>
      <c r="D24" s="88" t="s">
        <v>107</v>
      </c>
      <c r="E24" s="88" t="s">
        <v>108</v>
      </c>
      <c r="F24" s="83"/>
      <c r="G24" s="3"/>
      <c r="H24" s="81"/>
      <c r="I24" s="85"/>
      <c r="J24" s="23"/>
      <c r="K24" s="80"/>
      <c r="L24" s="84"/>
      <c r="M24" s="85"/>
      <c r="N24" s="86"/>
      <c r="O24" s="91"/>
      <c r="P24" s="86"/>
      <c r="Q24" s="85"/>
      <c r="R24" s="86"/>
      <c r="S24" s="85"/>
      <c r="T24" s="86"/>
      <c r="U24" s="2"/>
      <c r="V24" s="91"/>
      <c r="W24" s="91"/>
    </row>
    <row r="25" spans="1:23" s="99" customFormat="1" x14ac:dyDescent="0.25">
      <c r="A25" s="281" t="s">
        <v>27</v>
      </c>
      <c r="B25" s="281"/>
      <c r="C25" s="96">
        <f>SUM(C23:C24)</f>
        <v>2</v>
      </c>
      <c r="D25" s="281"/>
      <c r="E25" s="281"/>
      <c r="F25" s="97">
        <v>0</v>
      </c>
      <c r="G25" s="67">
        <v>0</v>
      </c>
      <c r="H25" s="97">
        <v>0</v>
      </c>
      <c r="I25" s="67">
        <v>0</v>
      </c>
      <c r="J25" s="97">
        <v>0</v>
      </c>
      <c r="K25" s="67">
        <v>0</v>
      </c>
      <c r="L25" s="97">
        <v>0</v>
      </c>
      <c r="M25" s="67">
        <v>0</v>
      </c>
      <c r="N25" s="65">
        <v>0</v>
      </c>
      <c r="O25" s="98">
        <f>K25-M25</f>
        <v>0</v>
      </c>
      <c r="P25" s="65">
        <v>0</v>
      </c>
      <c r="Q25" s="67">
        <v>0</v>
      </c>
      <c r="R25" s="65">
        <v>0</v>
      </c>
      <c r="S25" s="67">
        <v>0</v>
      </c>
      <c r="T25" s="65">
        <v>0</v>
      </c>
      <c r="U25" s="67">
        <v>0</v>
      </c>
      <c r="V25" s="67">
        <v>0</v>
      </c>
      <c r="W25" s="67">
        <v>0</v>
      </c>
    </row>
    <row r="26" spans="1:23" s="4" customFormat="1" ht="36" x14ac:dyDescent="0.25">
      <c r="A26" s="79" t="s">
        <v>8</v>
      </c>
      <c r="B26" s="3" t="s">
        <v>109</v>
      </c>
      <c r="C26" s="23">
        <v>1</v>
      </c>
      <c r="D26" s="102" t="s">
        <v>110</v>
      </c>
      <c r="E26" s="102" t="s">
        <v>111</v>
      </c>
      <c r="F26" s="83">
        <v>1</v>
      </c>
      <c r="G26" s="7">
        <v>116750</v>
      </c>
      <c r="H26" s="23">
        <v>1</v>
      </c>
      <c r="I26" s="100">
        <v>116750</v>
      </c>
      <c r="J26" s="103"/>
      <c r="K26" s="3"/>
      <c r="L26" s="97"/>
      <c r="M26" s="2"/>
      <c r="N26" s="64"/>
      <c r="O26" s="91"/>
      <c r="P26" s="64"/>
      <c r="Q26" s="2"/>
      <c r="R26" s="64"/>
      <c r="S26" s="2"/>
      <c r="T26" s="64"/>
      <c r="U26" s="2"/>
      <c r="V26" s="100"/>
      <c r="W26" s="100"/>
    </row>
    <row r="27" spans="1:23" s="11" customFormat="1" x14ac:dyDescent="0.25">
      <c r="A27" s="281" t="s">
        <v>29</v>
      </c>
      <c r="B27" s="281"/>
      <c r="C27" s="66">
        <f>SUM(C26)</f>
        <v>1</v>
      </c>
      <c r="D27" s="251"/>
      <c r="E27" s="251"/>
      <c r="F27" s="65">
        <f>SUM(F26)</f>
        <v>1</v>
      </c>
      <c r="G27" s="24">
        <v>116750</v>
      </c>
      <c r="H27" s="97">
        <v>1</v>
      </c>
      <c r="I27" s="24">
        <v>116750</v>
      </c>
      <c r="J27" s="97">
        <v>0</v>
      </c>
      <c r="K27" s="24">
        <v>0</v>
      </c>
      <c r="L27" s="97">
        <v>0</v>
      </c>
      <c r="M27" s="24">
        <v>0</v>
      </c>
      <c r="N27" s="65">
        <v>0</v>
      </c>
      <c r="O27" s="98">
        <f>K27-M27</f>
        <v>0</v>
      </c>
      <c r="P27" s="65">
        <v>0</v>
      </c>
      <c r="Q27" s="24">
        <v>0</v>
      </c>
      <c r="R27" s="65">
        <v>0</v>
      </c>
      <c r="S27" s="24">
        <v>0</v>
      </c>
      <c r="T27" s="65">
        <v>0</v>
      </c>
      <c r="U27" s="24">
        <v>0</v>
      </c>
      <c r="V27" s="24">
        <v>0</v>
      </c>
      <c r="W27" s="24">
        <v>0</v>
      </c>
    </row>
    <row r="28" spans="1:23" ht="108" x14ac:dyDescent="0.25">
      <c r="A28" s="79" t="s">
        <v>8</v>
      </c>
      <c r="B28" s="80" t="s">
        <v>112</v>
      </c>
      <c r="C28" s="81">
        <v>1</v>
      </c>
      <c r="D28" s="88" t="s">
        <v>113</v>
      </c>
      <c r="E28" s="88" t="s">
        <v>114</v>
      </c>
      <c r="F28" s="83"/>
      <c r="G28" s="3"/>
      <c r="H28" s="81"/>
      <c r="I28" s="85"/>
      <c r="J28" s="23"/>
      <c r="K28" s="80"/>
      <c r="L28" s="97"/>
      <c r="M28" s="85"/>
      <c r="N28" s="86"/>
      <c r="O28" s="91"/>
      <c r="P28" s="86"/>
      <c r="Q28" s="85"/>
      <c r="R28" s="86"/>
      <c r="S28" s="85"/>
      <c r="T28" s="86"/>
      <c r="U28" s="2"/>
      <c r="V28" s="91"/>
      <c r="W28" s="91"/>
    </row>
    <row r="29" spans="1:23" s="99" customFormat="1" x14ac:dyDescent="0.25">
      <c r="A29" s="281" t="s">
        <v>31</v>
      </c>
      <c r="B29" s="281"/>
      <c r="C29" s="96">
        <f>SUM(C28)</f>
        <v>1</v>
      </c>
      <c r="D29" s="281"/>
      <c r="E29" s="281"/>
      <c r="F29" s="97">
        <v>0</v>
      </c>
      <c r="G29" s="67">
        <v>0</v>
      </c>
      <c r="H29" s="97">
        <v>0</v>
      </c>
      <c r="I29" s="67">
        <v>0</v>
      </c>
      <c r="J29" s="97">
        <v>0</v>
      </c>
      <c r="K29" s="67">
        <v>0</v>
      </c>
      <c r="L29" s="97">
        <v>0</v>
      </c>
      <c r="M29" s="67">
        <v>0</v>
      </c>
      <c r="N29" s="65">
        <v>0</v>
      </c>
      <c r="O29" s="98">
        <f>K29-M29</f>
        <v>0</v>
      </c>
      <c r="P29" s="65">
        <v>0</v>
      </c>
      <c r="Q29" s="67">
        <v>0</v>
      </c>
      <c r="R29" s="65">
        <v>0</v>
      </c>
      <c r="S29" s="67">
        <v>0</v>
      </c>
      <c r="T29" s="65">
        <v>0</v>
      </c>
      <c r="U29" s="67">
        <v>0</v>
      </c>
      <c r="V29" s="67">
        <v>0</v>
      </c>
      <c r="W29" s="67">
        <v>0</v>
      </c>
    </row>
    <row r="30" spans="1:23" ht="84" x14ac:dyDescent="0.25">
      <c r="A30" s="79" t="s">
        <v>8</v>
      </c>
      <c r="B30" s="80" t="s">
        <v>115</v>
      </c>
      <c r="C30" s="81">
        <v>1</v>
      </c>
      <c r="D30" s="88" t="s">
        <v>116</v>
      </c>
      <c r="E30" s="88" t="s">
        <v>117</v>
      </c>
      <c r="F30" s="83">
        <v>1</v>
      </c>
      <c r="G30" s="7">
        <v>240950</v>
      </c>
      <c r="H30" s="81"/>
      <c r="I30" s="85"/>
      <c r="J30" s="6">
        <v>1</v>
      </c>
      <c r="K30" s="50">
        <v>240950</v>
      </c>
      <c r="L30" s="84">
        <v>1</v>
      </c>
      <c r="M30" s="91">
        <v>240950</v>
      </c>
      <c r="N30" s="86"/>
      <c r="O30" s="91"/>
      <c r="P30" s="86"/>
      <c r="Q30" s="91"/>
      <c r="R30" s="86"/>
      <c r="S30" s="91"/>
      <c r="T30" s="86"/>
      <c r="U30" s="2"/>
      <c r="V30" s="91"/>
      <c r="W30" s="91"/>
    </row>
    <row r="31" spans="1:23" ht="156" x14ac:dyDescent="0.25">
      <c r="A31" s="79" t="s">
        <v>8</v>
      </c>
      <c r="B31" s="80" t="s">
        <v>115</v>
      </c>
      <c r="C31" s="81">
        <v>1</v>
      </c>
      <c r="D31" s="88" t="s">
        <v>118</v>
      </c>
      <c r="E31" s="88" t="s">
        <v>119</v>
      </c>
      <c r="F31" s="83"/>
      <c r="G31" s="7"/>
      <c r="H31" s="81"/>
      <c r="I31" s="85"/>
      <c r="J31" s="103"/>
      <c r="K31" s="80"/>
      <c r="L31" s="84"/>
      <c r="M31" s="85"/>
      <c r="N31" s="86"/>
      <c r="O31" s="91"/>
      <c r="P31" s="86"/>
      <c r="Q31" s="85"/>
      <c r="R31" s="86"/>
      <c r="S31" s="85"/>
      <c r="T31" s="86"/>
      <c r="U31" s="2"/>
      <c r="V31" s="91"/>
      <c r="W31" s="91"/>
    </row>
    <row r="32" spans="1:23" ht="60" x14ac:dyDescent="0.25">
      <c r="A32" s="79" t="s">
        <v>8</v>
      </c>
      <c r="B32" s="80" t="s">
        <v>115</v>
      </c>
      <c r="C32" s="81">
        <v>1</v>
      </c>
      <c r="D32" s="88" t="s">
        <v>120</v>
      </c>
      <c r="E32" s="88" t="s">
        <v>121</v>
      </c>
      <c r="F32" s="83">
        <v>1</v>
      </c>
      <c r="G32" s="7">
        <v>210800</v>
      </c>
      <c r="H32" s="81"/>
      <c r="I32" s="85"/>
      <c r="J32" s="6">
        <v>1</v>
      </c>
      <c r="K32" s="50">
        <v>210800</v>
      </c>
      <c r="L32" s="84">
        <v>1</v>
      </c>
      <c r="M32" s="91">
        <v>210800</v>
      </c>
      <c r="N32" s="86"/>
      <c r="O32" s="91"/>
      <c r="P32" s="86"/>
      <c r="Q32" s="91"/>
      <c r="R32" s="86"/>
      <c r="S32" s="91"/>
      <c r="T32" s="86"/>
      <c r="U32" s="2"/>
      <c r="V32" s="91"/>
      <c r="W32" s="91"/>
    </row>
    <row r="33" spans="1:23" ht="60" x14ac:dyDescent="0.25">
      <c r="A33" s="79" t="s">
        <v>8</v>
      </c>
      <c r="B33" s="80" t="s">
        <v>115</v>
      </c>
      <c r="C33" s="81">
        <v>1</v>
      </c>
      <c r="D33" s="88" t="s">
        <v>122</v>
      </c>
      <c r="E33" s="88" t="s">
        <v>123</v>
      </c>
      <c r="F33" s="83">
        <v>1</v>
      </c>
      <c r="G33" s="7">
        <v>112500</v>
      </c>
      <c r="H33" s="81">
        <v>1</v>
      </c>
      <c r="I33" s="91">
        <v>112500</v>
      </c>
      <c r="J33" s="103"/>
      <c r="K33" s="80"/>
      <c r="L33" s="84"/>
      <c r="M33" s="85"/>
      <c r="N33" s="86"/>
      <c r="O33" s="91"/>
      <c r="P33" s="86"/>
      <c r="Q33" s="85"/>
      <c r="R33" s="86"/>
      <c r="S33" s="85"/>
      <c r="T33" s="86"/>
      <c r="U33" s="2"/>
      <c r="V33" s="91"/>
      <c r="W33" s="91"/>
    </row>
    <row r="34" spans="1:23" s="99" customFormat="1" x14ac:dyDescent="0.25">
      <c r="A34" s="281" t="s">
        <v>35</v>
      </c>
      <c r="B34" s="281"/>
      <c r="C34" s="96">
        <f>SUM(C30:C33)</f>
        <v>4</v>
      </c>
      <c r="D34" s="281"/>
      <c r="E34" s="281"/>
      <c r="F34" s="97">
        <f>SUM(F30:F33)</f>
        <v>3</v>
      </c>
      <c r="G34" s="67">
        <v>564250</v>
      </c>
      <c r="H34" s="97">
        <v>1</v>
      </c>
      <c r="I34" s="67">
        <v>112500</v>
      </c>
      <c r="J34" s="97">
        <v>2</v>
      </c>
      <c r="K34" s="67">
        <v>451750</v>
      </c>
      <c r="L34" s="97">
        <v>2</v>
      </c>
      <c r="M34" s="67">
        <v>451750</v>
      </c>
      <c r="N34" s="65">
        <f>SUM(N30:N33)</f>
        <v>0</v>
      </c>
      <c r="O34" s="98">
        <f>K34-M34</f>
        <v>0</v>
      </c>
      <c r="P34" s="65">
        <v>0</v>
      </c>
      <c r="Q34" s="67">
        <v>0</v>
      </c>
      <c r="R34" s="65">
        <f>SUM(R30:R33)</f>
        <v>0</v>
      </c>
      <c r="S34" s="67">
        <v>0</v>
      </c>
      <c r="T34" s="65">
        <f>SUM(T30:T33)</f>
        <v>0</v>
      </c>
      <c r="U34" s="67">
        <v>0</v>
      </c>
      <c r="V34" s="67">
        <v>0</v>
      </c>
      <c r="W34" s="67">
        <v>0</v>
      </c>
    </row>
    <row r="35" spans="1:23" ht="72" x14ac:dyDescent="0.25">
      <c r="A35" s="79" t="s">
        <v>8</v>
      </c>
      <c r="B35" s="80" t="s">
        <v>124</v>
      </c>
      <c r="C35" s="81">
        <v>1</v>
      </c>
      <c r="D35" s="88" t="s">
        <v>125</v>
      </c>
      <c r="E35" s="88" t="s">
        <v>414</v>
      </c>
      <c r="F35" s="83">
        <v>1</v>
      </c>
      <c r="G35" s="7">
        <v>146000</v>
      </c>
      <c r="H35" s="81">
        <v>1</v>
      </c>
      <c r="I35" s="91">
        <v>146000</v>
      </c>
      <c r="J35" s="103"/>
      <c r="K35" s="80"/>
      <c r="L35" s="84"/>
      <c r="M35" s="85"/>
      <c r="N35" s="86"/>
      <c r="O35" s="91"/>
      <c r="P35" s="86"/>
      <c r="Q35" s="85"/>
      <c r="R35" s="86"/>
      <c r="S35" s="85"/>
      <c r="T35" s="86"/>
      <c r="U35" s="2"/>
      <c r="V35" s="91"/>
      <c r="W35" s="91"/>
    </row>
    <row r="36" spans="1:23" ht="24" x14ac:dyDescent="0.25">
      <c r="A36" s="79" t="s">
        <v>8</v>
      </c>
      <c r="B36" s="80" t="s">
        <v>124</v>
      </c>
      <c r="C36" s="81">
        <v>1</v>
      </c>
      <c r="D36" s="88" t="s">
        <v>126</v>
      </c>
      <c r="E36" s="88" t="s">
        <v>127</v>
      </c>
      <c r="F36" s="83">
        <v>1</v>
      </c>
      <c r="G36" s="7">
        <v>123000</v>
      </c>
      <c r="H36" s="81"/>
      <c r="I36" s="85"/>
      <c r="J36" s="6">
        <v>1</v>
      </c>
      <c r="K36" s="50">
        <v>123000</v>
      </c>
      <c r="L36" s="84"/>
      <c r="M36" s="85"/>
      <c r="N36" s="86">
        <v>1</v>
      </c>
      <c r="O36" s="91">
        <f>K36-M36</f>
        <v>123000</v>
      </c>
      <c r="P36" s="86"/>
      <c r="Q36" s="85"/>
      <c r="R36" s="86">
        <v>1</v>
      </c>
      <c r="S36" s="50">
        <v>123000</v>
      </c>
      <c r="T36" s="86">
        <v>1</v>
      </c>
      <c r="U36" s="91">
        <v>123000</v>
      </c>
      <c r="V36" s="91">
        <v>123000</v>
      </c>
      <c r="W36" s="91"/>
    </row>
    <row r="37" spans="1:23" ht="48" x14ac:dyDescent="0.25">
      <c r="A37" s="79" t="s">
        <v>8</v>
      </c>
      <c r="B37" s="80" t="s">
        <v>124</v>
      </c>
      <c r="C37" s="81">
        <v>1</v>
      </c>
      <c r="D37" s="88" t="s">
        <v>128</v>
      </c>
      <c r="E37" s="88" t="s">
        <v>129</v>
      </c>
      <c r="F37" s="83">
        <v>1</v>
      </c>
      <c r="G37" s="7">
        <v>148000</v>
      </c>
      <c r="H37" s="81">
        <v>1</v>
      </c>
      <c r="I37" s="91">
        <v>148000</v>
      </c>
      <c r="J37" s="103"/>
      <c r="K37" s="80"/>
      <c r="L37" s="84"/>
      <c r="M37" s="85"/>
      <c r="N37" s="86"/>
      <c r="O37" s="91"/>
      <c r="P37" s="86"/>
      <c r="Q37" s="85"/>
      <c r="R37" s="86"/>
      <c r="S37" s="85"/>
      <c r="T37" s="86"/>
      <c r="U37" s="91"/>
      <c r="V37" s="91"/>
      <c r="W37" s="91"/>
    </row>
    <row r="38" spans="1:23" ht="36" x14ac:dyDescent="0.25">
      <c r="A38" s="79" t="s">
        <v>8</v>
      </c>
      <c r="B38" s="80" t="s">
        <v>124</v>
      </c>
      <c r="C38" s="81">
        <v>1</v>
      </c>
      <c r="D38" s="88" t="s">
        <v>130</v>
      </c>
      <c r="E38" s="88" t="s">
        <v>131</v>
      </c>
      <c r="F38" s="83"/>
      <c r="G38" s="7"/>
      <c r="H38" s="81"/>
      <c r="I38" s="85"/>
      <c r="J38" s="103"/>
      <c r="K38" s="80"/>
      <c r="L38" s="84"/>
      <c r="M38" s="85"/>
      <c r="N38" s="86"/>
      <c r="O38" s="91"/>
      <c r="P38" s="86"/>
      <c r="Q38" s="85"/>
      <c r="R38" s="86"/>
      <c r="S38" s="85"/>
      <c r="T38" s="86"/>
      <c r="U38" s="91"/>
      <c r="V38" s="91"/>
      <c r="W38" s="91"/>
    </row>
    <row r="39" spans="1:23" ht="60" x14ac:dyDescent="0.25">
      <c r="A39" s="79" t="s">
        <v>8</v>
      </c>
      <c r="B39" s="80" t="s">
        <v>124</v>
      </c>
      <c r="C39" s="81">
        <v>1</v>
      </c>
      <c r="D39" s="88" t="s">
        <v>132</v>
      </c>
      <c r="E39" s="88" t="s">
        <v>133</v>
      </c>
      <c r="F39" s="83"/>
      <c r="G39" s="7"/>
      <c r="H39" s="81"/>
      <c r="I39" s="85"/>
      <c r="J39" s="103"/>
      <c r="K39" s="80"/>
      <c r="L39" s="84"/>
      <c r="M39" s="85"/>
      <c r="N39" s="86"/>
      <c r="O39" s="91"/>
      <c r="P39" s="86"/>
      <c r="Q39" s="85"/>
      <c r="R39" s="86"/>
      <c r="S39" s="85"/>
      <c r="T39" s="86"/>
      <c r="U39" s="91"/>
      <c r="V39" s="91"/>
      <c r="W39" s="91"/>
    </row>
    <row r="40" spans="1:23" ht="36" x14ac:dyDescent="0.25">
      <c r="A40" s="79" t="s">
        <v>8</v>
      </c>
      <c r="B40" s="80" t="s">
        <v>124</v>
      </c>
      <c r="C40" s="81">
        <v>1</v>
      </c>
      <c r="D40" s="88" t="s">
        <v>134</v>
      </c>
      <c r="E40" s="88" t="s">
        <v>135</v>
      </c>
      <c r="F40" s="83">
        <v>1</v>
      </c>
      <c r="G40" s="7">
        <v>67350</v>
      </c>
      <c r="H40" s="81"/>
      <c r="I40" s="85"/>
      <c r="J40" s="6">
        <v>1</v>
      </c>
      <c r="K40" s="50">
        <v>67350</v>
      </c>
      <c r="L40" s="84"/>
      <c r="M40" s="85"/>
      <c r="N40" s="86">
        <v>1</v>
      </c>
      <c r="O40" s="91">
        <f>K40-M40</f>
        <v>67350</v>
      </c>
      <c r="P40" s="86"/>
      <c r="Q40" s="85"/>
      <c r="R40" s="86">
        <v>1</v>
      </c>
      <c r="S40" s="50">
        <v>67350</v>
      </c>
      <c r="T40" s="86">
        <v>1</v>
      </c>
      <c r="U40" s="91">
        <v>67350</v>
      </c>
      <c r="V40" s="91">
        <v>67350</v>
      </c>
      <c r="W40" s="91"/>
    </row>
    <row r="41" spans="1:23" ht="132" x14ac:dyDescent="0.25">
      <c r="A41" s="79" t="s">
        <v>8</v>
      </c>
      <c r="B41" s="80" t="s">
        <v>124</v>
      </c>
      <c r="C41" s="81">
        <v>1</v>
      </c>
      <c r="D41" s="88" t="s">
        <v>136</v>
      </c>
      <c r="E41" s="88" t="s">
        <v>137</v>
      </c>
      <c r="F41" s="83"/>
      <c r="G41" s="3"/>
      <c r="H41" s="81"/>
      <c r="I41" s="85"/>
      <c r="J41" s="23"/>
      <c r="K41" s="80"/>
      <c r="L41" s="84"/>
      <c r="M41" s="85"/>
      <c r="N41" s="86"/>
      <c r="O41" s="91"/>
      <c r="P41" s="86"/>
      <c r="Q41" s="85"/>
      <c r="R41" s="86"/>
      <c r="S41" s="85"/>
      <c r="T41" s="86"/>
      <c r="U41" s="2"/>
      <c r="V41" s="91"/>
      <c r="W41" s="91"/>
    </row>
    <row r="42" spans="1:23" ht="84" x14ac:dyDescent="0.25">
      <c r="A42" s="79" t="s">
        <v>8</v>
      </c>
      <c r="B42" s="80" t="s">
        <v>124</v>
      </c>
      <c r="C42" s="81">
        <v>1</v>
      </c>
      <c r="D42" s="88" t="s">
        <v>138</v>
      </c>
      <c r="E42" s="88" t="s">
        <v>139</v>
      </c>
      <c r="F42" s="83"/>
      <c r="G42" s="3"/>
      <c r="H42" s="81"/>
      <c r="I42" s="85"/>
      <c r="J42" s="23"/>
      <c r="K42" s="80"/>
      <c r="L42" s="84"/>
      <c r="M42" s="85"/>
      <c r="N42" s="86"/>
      <c r="O42" s="91"/>
      <c r="P42" s="86"/>
      <c r="Q42" s="85"/>
      <c r="R42" s="86"/>
      <c r="S42" s="85"/>
      <c r="T42" s="86"/>
      <c r="U42" s="2"/>
      <c r="V42" s="91"/>
      <c r="W42" s="91"/>
    </row>
    <row r="43" spans="1:23" ht="48" x14ac:dyDescent="0.25">
      <c r="A43" s="79" t="s">
        <v>8</v>
      </c>
      <c r="B43" s="80" t="s">
        <v>124</v>
      </c>
      <c r="C43" s="81">
        <v>1</v>
      </c>
      <c r="D43" s="88" t="s">
        <v>140</v>
      </c>
      <c r="E43" s="88" t="s">
        <v>141</v>
      </c>
      <c r="F43" s="83"/>
      <c r="G43" s="3"/>
      <c r="H43" s="81"/>
      <c r="I43" s="85"/>
      <c r="J43" s="23"/>
      <c r="K43" s="80"/>
      <c r="L43" s="84"/>
      <c r="M43" s="85"/>
      <c r="N43" s="86"/>
      <c r="O43" s="91"/>
      <c r="P43" s="86"/>
      <c r="Q43" s="85"/>
      <c r="R43" s="86"/>
      <c r="S43" s="85"/>
      <c r="T43" s="86"/>
      <c r="U43" s="2"/>
      <c r="V43" s="91"/>
      <c r="W43" s="91"/>
    </row>
    <row r="44" spans="1:23" ht="60" x14ac:dyDescent="0.25">
      <c r="A44" s="79" t="s">
        <v>8</v>
      </c>
      <c r="B44" s="80" t="s">
        <v>124</v>
      </c>
      <c r="C44" s="81">
        <v>1</v>
      </c>
      <c r="D44" s="88" t="s">
        <v>142</v>
      </c>
      <c r="E44" s="88" t="s">
        <v>143</v>
      </c>
      <c r="F44" s="83"/>
      <c r="G44" s="3"/>
      <c r="H44" s="81"/>
      <c r="I44" s="85"/>
      <c r="J44" s="23"/>
      <c r="K44" s="80"/>
      <c r="L44" s="84"/>
      <c r="M44" s="85"/>
      <c r="N44" s="86"/>
      <c r="O44" s="91"/>
      <c r="P44" s="86"/>
      <c r="Q44" s="85"/>
      <c r="R44" s="86"/>
      <c r="S44" s="85"/>
      <c r="T44" s="86"/>
      <c r="U44" s="2"/>
      <c r="V44" s="91"/>
      <c r="W44" s="91"/>
    </row>
    <row r="45" spans="1:23" s="99" customFormat="1" x14ac:dyDescent="0.25">
      <c r="A45" s="281" t="s">
        <v>37</v>
      </c>
      <c r="B45" s="281"/>
      <c r="C45" s="96">
        <f>SUM(C35:C44)</f>
        <v>10</v>
      </c>
      <c r="D45" s="104"/>
      <c r="E45" s="104"/>
      <c r="F45" s="97">
        <f>SUM(F35:F44)</f>
        <v>4</v>
      </c>
      <c r="G45" s="67">
        <v>484350</v>
      </c>
      <c r="H45" s="97">
        <v>2</v>
      </c>
      <c r="I45" s="67">
        <v>294000</v>
      </c>
      <c r="J45" s="97">
        <v>2</v>
      </c>
      <c r="K45" s="67">
        <v>190350</v>
      </c>
      <c r="L45" s="97">
        <v>0</v>
      </c>
      <c r="M45" s="67">
        <v>0</v>
      </c>
      <c r="N45" s="97">
        <f>SUM(N35:N44)</f>
        <v>2</v>
      </c>
      <c r="O45" s="98">
        <f>K45-M45</f>
        <v>190350</v>
      </c>
      <c r="P45" s="65">
        <v>0</v>
      </c>
      <c r="Q45" s="67">
        <v>0</v>
      </c>
      <c r="R45" s="97">
        <f>SUM(R35:R44)</f>
        <v>2</v>
      </c>
      <c r="S45" s="67">
        <v>190350</v>
      </c>
      <c r="T45" s="97">
        <f>SUM(T35:T44)</f>
        <v>2</v>
      </c>
      <c r="U45" s="67">
        <v>190350</v>
      </c>
      <c r="V45" s="98">
        <f>SUM(V35:V44)</f>
        <v>190350</v>
      </c>
      <c r="W45" s="98">
        <f>SUM(W35:W44)</f>
        <v>0</v>
      </c>
    </row>
    <row r="46" spans="1:23" ht="72" x14ac:dyDescent="0.25">
      <c r="A46" s="79" t="s">
        <v>8</v>
      </c>
      <c r="B46" s="80" t="s">
        <v>144</v>
      </c>
      <c r="C46" s="81">
        <v>1</v>
      </c>
      <c r="D46" s="88" t="s">
        <v>145</v>
      </c>
      <c r="E46" s="88" t="s">
        <v>146</v>
      </c>
      <c r="F46" s="83"/>
      <c r="G46" s="7"/>
      <c r="H46" s="81"/>
      <c r="I46" s="85"/>
      <c r="J46" s="103"/>
      <c r="K46" s="80"/>
      <c r="L46" s="84"/>
      <c r="M46" s="85"/>
      <c r="N46" s="86"/>
      <c r="O46" s="91"/>
      <c r="P46" s="86"/>
      <c r="Q46" s="85"/>
      <c r="R46" s="86"/>
      <c r="S46" s="85"/>
      <c r="T46" s="86"/>
      <c r="U46" s="2"/>
      <c r="V46" s="91"/>
      <c r="W46" s="91"/>
    </row>
    <row r="47" spans="1:23" ht="72" x14ac:dyDescent="0.25">
      <c r="A47" s="79" t="s">
        <v>8</v>
      </c>
      <c r="B47" s="80" t="s">
        <v>144</v>
      </c>
      <c r="C47" s="81">
        <v>1</v>
      </c>
      <c r="D47" s="88" t="s">
        <v>147</v>
      </c>
      <c r="E47" s="88" t="s">
        <v>148</v>
      </c>
      <c r="F47" s="83"/>
      <c r="G47" s="3"/>
      <c r="H47" s="81"/>
      <c r="I47" s="85"/>
      <c r="J47" s="23"/>
      <c r="K47" s="80"/>
      <c r="L47" s="84"/>
      <c r="M47" s="85"/>
      <c r="N47" s="86"/>
      <c r="O47" s="91"/>
      <c r="P47" s="86"/>
      <c r="Q47" s="85"/>
      <c r="R47" s="86"/>
      <c r="S47" s="85"/>
      <c r="T47" s="86"/>
      <c r="U47" s="2"/>
      <c r="V47" s="91"/>
      <c r="W47" s="91"/>
    </row>
    <row r="48" spans="1:23" s="99" customFormat="1" x14ac:dyDescent="0.25">
      <c r="A48" s="281" t="s">
        <v>40</v>
      </c>
      <c r="B48" s="281"/>
      <c r="C48" s="96">
        <f>SUM(C46:C47)</f>
        <v>2</v>
      </c>
      <c r="D48" s="104"/>
      <c r="E48" s="104"/>
      <c r="F48" s="97">
        <v>0</v>
      </c>
      <c r="G48" s="67">
        <v>0</v>
      </c>
      <c r="H48" s="97">
        <v>0</v>
      </c>
      <c r="I48" s="67">
        <v>0</v>
      </c>
      <c r="J48" s="97">
        <v>0</v>
      </c>
      <c r="K48" s="67">
        <v>0</v>
      </c>
      <c r="L48" s="97">
        <v>0</v>
      </c>
      <c r="M48" s="67">
        <v>0</v>
      </c>
      <c r="N48" s="65">
        <v>0</v>
      </c>
      <c r="O48" s="98">
        <f>K48-M48</f>
        <v>0</v>
      </c>
      <c r="P48" s="65">
        <v>0</v>
      </c>
      <c r="Q48" s="67">
        <v>0</v>
      </c>
      <c r="R48" s="65">
        <v>0</v>
      </c>
      <c r="S48" s="67">
        <v>0</v>
      </c>
      <c r="T48" s="65">
        <v>0</v>
      </c>
      <c r="U48" s="67">
        <v>0</v>
      </c>
      <c r="V48" s="67">
        <v>0</v>
      </c>
      <c r="W48" s="67">
        <v>0</v>
      </c>
    </row>
    <row r="49" spans="1:23" ht="84" x14ac:dyDescent="0.25">
      <c r="A49" s="79" t="s">
        <v>8</v>
      </c>
      <c r="B49" s="3" t="s">
        <v>149</v>
      </c>
      <c r="C49" s="81">
        <v>1</v>
      </c>
      <c r="D49" s="88" t="s">
        <v>150</v>
      </c>
      <c r="E49" s="88" t="s">
        <v>151</v>
      </c>
      <c r="F49" s="83">
        <v>1</v>
      </c>
      <c r="G49" s="7">
        <v>23500</v>
      </c>
      <c r="H49" s="81"/>
      <c r="I49" s="85"/>
      <c r="J49" s="6">
        <v>1</v>
      </c>
      <c r="K49" s="50">
        <v>23500</v>
      </c>
      <c r="L49" s="84"/>
      <c r="M49" s="85"/>
      <c r="N49" s="6">
        <v>1</v>
      </c>
      <c r="O49" s="91">
        <f>K49-M49</f>
        <v>23500</v>
      </c>
      <c r="P49" s="86"/>
      <c r="Q49" s="85"/>
      <c r="R49" s="6">
        <v>1</v>
      </c>
      <c r="S49" s="50">
        <v>23500</v>
      </c>
      <c r="T49" s="6">
        <v>1</v>
      </c>
      <c r="U49" s="50">
        <v>23500</v>
      </c>
      <c r="V49" s="50">
        <v>23500</v>
      </c>
      <c r="W49" s="91"/>
    </row>
    <row r="50" spans="1:23" ht="84" x14ac:dyDescent="0.25">
      <c r="A50" s="79" t="s">
        <v>8</v>
      </c>
      <c r="B50" s="3" t="s">
        <v>149</v>
      </c>
      <c r="C50" s="81">
        <v>1</v>
      </c>
      <c r="D50" s="88" t="s">
        <v>152</v>
      </c>
      <c r="E50" s="88" t="s">
        <v>153</v>
      </c>
      <c r="F50" s="83"/>
      <c r="G50" s="7"/>
      <c r="H50" s="81"/>
      <c r="I50" s="85"/>
      <c r="J50" s="103"/>
      <c r="K50" s="80"/>
      <c r="L50" s="84"/>
      <c r="M50" s="85"/>
      <c r="N50" s="86"/>
      <c r="O50" s="91"/>
      <c r="P50" s="86"/>
      <c r="Q50" s="85"/>
      <c r="R50" s="86"/>
      <c r="S50" s="85"/>
      <c r="T50" s="86"/>
      <c r="U50" s="91"/>
      <c r="V50" s="91"/>
      <c r="W50" s="91"/>
    </row>
    <row r="51" spans="1:23" ht="36" x14ac:dyDescent="0.25">
      <c r="A51" s="79" t="s">
        <v>8</v>
      </c>
      <c r="B51" s="3" t="s">
        <v>149</v>
      </c>
      <c r="C51" s="81">
        <v>1</v>
      </c>
      <c r="D51" s="88" t="s">
        <v>154</v>
      </c>
      <c r="E51" s="88" t="s">
        <v>155</v>
      </c>
      <c r="F51" s="83"/>
      <c r="G51" s="5"/>
      <c r="H51" s="81"/>
      <c r="I51" s="85"/>
      <c r="J51" s="103"/>
      <c r="K51" s="80"/>
      <c r="L51" s="84"/>
      <c r="M51" s="85"/>
      <c r="N51" s="86"/>
      <c r="O51" s="91"/>
      <c r="P51" s="86"/>
      <c r="Q51" s="85"/>
      <c r="R51" s="86"/>
      <c r="S51" s="85"/>
      <c r="T51" s="86"/>
      <c r="U51" s="91"/>
      <c r="V51" s="91"/>
      <c r="W51" s="91"/>
    </row>
    <row r="52" spans="1:23" s="99" customFormat="1" x14ac:dyDescent="0.25">
      <c r="A52" s="281" t="s">
        <v>45</v>
      </c>
      <c r="B52" s="281"/>
      <c r="C52" s="96">
        <f>SUM(C49:C51)</f>
        <v>3</v>
      </c>
      <c r="D52" s="281"/>
      <c r="E52" s="281"/>
      <c r="F52" s="65">
        <f>SUM(F49:F51)</f>
        <v>1</v>
      </c>
      <c r="G52" s="67">
        <v>23500</v>
      </c>
      <c r="H52" s="97">
        <v>0</v>
      </c>
      <c r="I52" s="67">
        <v>0</v>
      </c>
      <c r="J52" s="97">
        <v>1</v>
      </c>
      <c r="K52" s="67">
        <v>23500</v>
      </c>
      <c r="L52" s="97">
        <v>0</v>
      </c>
      <c r="M52" s="67">
        <v>0</v>
      </c>
      <c r="N52" s="65">
        <f>SUM(N49:N51)</f>
        <v>1</v>
      </c>
      <c r="O52" s="98">
        <f>K52-M52</f>
        <v>23500</v>
      </c>
      <c r="P52" s="65">
        <v>0</v>
      </c>
      <c r="Q52" s="67">
        <v>0</v>
      </c>
      <c r="R52" s="65">
        <f>SUM(R49:R51)</f>
        <v>1</v>
      </c>
      <c r="S52" s="67">
        <v>23500</v>
      </c>
      <c r="T52" s="65">
        <f>SUM(T49:T51)</f>
        <v>1</v>
      </c>
      <c r="U52" s="67">
        <v>23500</v>
      </c>
      <c r="V52" s="98">
        <f>SUM(V49:V51)</f>
        <v>23500</v>
      </c>
      <c r="W52" s="98">
        <f>SUM(W49:W51)</f>
        <v>0</v>
      </c>
    </row>
    <row r="53" spans="1:23" ht="48" x14ac:dyDescent="0.25">
      <c r="A53" s="79" t="s">
        <v>8</v>
      </c>
      <c r="B53" s="80" t="s">
        <v>156</v>
      </c>
      <c r="C53" s="81">
        <v>1</v>
      </c>
      <c r="D53" s="88" t="s">
        <v>157</v>
      </c>
      <c r="E53" s="88" t="s">
        <v>158</v>
      </c>
      <c r="F53" s="83"/>
      <c r="G53" s="3"/>
      <c r="H53" s="81"/>
      <c r="I53" s="85"/>
      <c r="J53" s="23"/>
      <c r="K53" s="80"/>
      <c r="L53" s="84"/>
      <c r="M53" s="85"/>
      <c r="N53" s="86"/>
      <c r="O53" s="91"/>
      <c r="P53" s="86"/>
      <c r="Q53" s="85"/>
      <c r="R53" s="86"/>
      <c r="S53" s="85"/>
      <c r="T53" s="86"/>
      <c r="U53" s="91"/>
      <c r="V53" s="91"/>
      <c r="W53" s="91"/>
    </row>
    <row r="54" spans="1:23" ht="36" x14ac:dyDescent="0.25">
      <c r="A54" s="79" t="s">
        <v>8</v>
      </c>
      <c r="B54" s="80" t="s">
        <v>156</v>
      </c>
      <c r="C54" s="81">
        <v>1</v>
      </c>
      <c r="D54" s="88" t="s">
        <v>159</v>
      </c>
      <c r="E54" s="88" t="s">
        <v>160</v>
      </c>
      <c r="F54" s="83"/>
      <c r="G54" s="3"/>
      <c r="H54" s="81"/>
      <c r="I54" s="85"/>
      <c r="J54" s="23"/>
      <c r="K54" s="80"/>
      <c r="L54" s="84"/>
      <c r="M54" s="85"/>
      <c r="N54" s="86"/>
      <c r="O54" s="91"/>
      <c r="P54" s="86"/>
      <c r="Q54" s="85"/>
      <c r="R54" s="86"/>
      <c r="S54" s="85"/>
      <c r="T54" s="86"/>
      <c r="U54" s="91"/>
      <c r="V54" s="91"/>
      <c r="W54" s="91"/>
    </row>
    <row r="55" spans="1:23" ht="132" x14ac:dyDescent="0.25">
      <c r="A55" s="79" t="s">
        <v>8</v>
      </c>
      <c r="B55" s="80" t="s">
        <v>156</v>
      </c>
      <c r="C55" s="81">
        <v>1</v>
      </c>
      <c r="D55" s="88" t="s">
        <v>161</v>
      </c>
      <c r="E55" s="88" t="s">
        <v>162</v>
      </c>
      <c r="F55" s="83">
        <v>1</v>
      </c>
      <c r="G55" s="7">
        <v>20610</v>
      </c>
      <c r="H55" s="81"/>
      <c r="I55" s="85"/>
      <c r="J55" s="6">
        <v>1</v>
      </c>
      <c r="K55" s="50">
        <v>20610</v>
      </c>
      <c r="L55" s="84"/>
      <c r="M55" s="85"/>
      <c r="N55" s="64">
        <v>1</v>
      </c>
      <c r="O55" s="91">
        <f>K55-M55</f>
        <v>20610</v>
      </c>
      <c r="P55" s="86">
        <v>1</v>
      </c>
      <c r="Q55" s="91">
        <v>724.00500000000102</v>
      </c>
      <c r="R55" s="64">
        <v>1</v>
      </c>
      <c r="S55" s="105">
        <v>19885.994999999999</v>
      </c>
      <c r="T55" s="64">
        <v>1</v>
      </c>
      <c r="U55" s="106">
        <v>19885.994999999999</v>
      </c>
      <c r="V55" s="106">
        <v>19885.994999999999</v>
      </c>
      <c r="W55" s="91"/>
    </row>
    <row r="56" spans="1:23" s="99" customFormat="1" x14ac:dyDescent="0.25">
      <c r="A56" s="281" t="s">
        <v>52</v>
      </c>
      <c r="B56" s="281"/>
      <c r="C56" s="96">
        <f>SUM(C53:C55)</f>
        <v>3</v>
      </c>
      <c r="D56" s="281"/>
      <c r="E56" s="281"/>
      <c r="F56" s="97">
        <f>SUM(F53:F55)</f>
        <v>1</v>
      </c>
      <c r="G56" s="24">
        <v>20610</v>
      </c>
      <c r="H56" s="97">
        <v>0</v>
      </c>
      <c r="I56" s="24">
        <v>0</v>
      </c>
      <c r="J56" s="97">
        <v>1</v>
      </c>
      <c r="K56" s="24">
        <v>20610</v>
      </c>
      <c r="L56" s="97">
        <v>0</v>
      </c>
      <c r="M56" s="24">
        <v>0</v>
      </c>
      <c r="N56" s="65">
        <f>SUM(N53:N55)</f>
        <v>1</v>
      </c>
      <c r="O56" s="98">
        <f>K56-M56</f>
        <v>20610</v>
      </c>
      <c r="P56" s="65">
        <f>SUM(P53:P55)</f>
        <v>1</v>
      </c>
      <c r="Q56" s="24">
        <f>SUM(Q53:Q55)</f>
        <v>724.00500000000102</v>
      </c>
      <c r="R56" s="65">
        <f>SUM(R53:R55)</f>
        <v>1</v>
      </c>
      <c r="S56" s="24">
        <v>19885.994999999999</v>
      </c>
      <c r="T56" s="65">
        <f>SUM(T53:T55)</f>
        <v>1</v>
      </c>
      <c r="U56" s="24">
        <v>19885.994999999999</v>
      </c>
      <c r="V56" s="98">
        <f>SUM(V53:V55)</f>
        <v>19885.994999999999</v>
      </c>
      <c r="W56" s="98">
        <f>SUM(W53:W55)</f>
        <v>0</v>
      </c>
    </row>
    <row r="57" spans="1:23" s="99" customFormat="1" x14ac:dyDescent="0.25">
      <c r="A57" s="287" t="s">
        <v>163</v>
      </c>
      <c r="B57" s="287"/>
      <c r="C57" s="107">
        <f>C56+C52+C48+C45+C34+C29+C27+C25+C22+C20+C18+C16+C14+C12+C10</f>
        <v>34</v>
      </c>
      <c r="D57" s="287"/>
      <c r="E57" s="287"/>
      <c r="F57" s="8">
        <f>F56+F52+F48+F45+F34+F29+F27+F25+F22+F20+F18+F16+F14+F12+F10</f>
        <v>14</v>
      </c>
      <c r="G57" s="15">
        <v>1789410</v>
      </c>
      <c r="H57" s="8">
        <f>H56+H52+H48+H45+H34+H29+H27+H25+H22+H20+H18+H16+H14+H12+H10</f>
        <v>4</v>
      </c>
      <c r="I57" s="15">
        <v>523250</v>
      </c>
      <c r="J57" s="8">
        <f>J56+J52+J48+J45+J34+J29+J27+J25+J22+J20+J18+J16+J14+J12+J10</f>
        <v>10</v>
      </c>
      <c r="K57" s="15">
        <v>1266160</v>
      </c>
      <c r="L57" s="8">
        <f>L56+L52+L48+L45+L34+L29+L27+L25+L22+L20+L18+L16+L14+L12+L10</f>
        <v>4</v>
      </c>
      <c r="M57" s="15">
        <v>733200</v>
      </c>
      <c r="N57" s="8">
        <f>N56+N52+N48+N45+N34+N29+N27+N25+N22+N20+N18+N16+N14+N12+N10</f>
        <v>6</v>
      </c>
      <c r="O57" s="15">
        <f>K57-M57</f>
        <v>532960</v>
      </c>
      <c r="P57" s="8">
        <f>P56+P52+P48+P45+P34+P29+P27+P25+P22+P20+P18+P16+P14+P12+P10</f>
        <v>2</v>
      </c>
      <c r="Q57" s="15">
        <f>Q56+Q52+Q48+Q45+Q34+Q29+Q27+Q25+Q22+Q20+Q18+Q16+Q14+Q12+Q10</f>
        <v>23154.005000000001</v>
      </c>
      <c r="R57" s="8">
        <f>R56+R52+R48+R45+R34+R29+R27+R25+R22+R20+R18+R16+R14+R12+R10</f>
        <v>6</v>
      </c>
      <c r="S57" s="15">
        <v>509805.995</v>
      </c>
      <c r="T57" s="8">
        <f>T56+T52+T48+T45+T34+T29+T27+T25+T22+T20+T18+T16+T14+T12+T10</f>
        <v>6</v>
      </c>
      <c r="U57" s="15">
        <v>509805.995</v>
      </c>
      <c r="V57" s="15">
        <f>V56+V52+V48+V45+V34+V29+V27+V25+V22+V20+V18+V16+V14+V12+V10</f>
        <v>509805.995</v>
      </c>
      <c r="W57" s="15">
        <f>W56+W52+W48+W45+W34+W29+W27+W25+W22+W20+W18+W16+W14+W12+W10</f>
        <v>0</v>
      </c>
    </row>
    <row r="58" spans="1:23" ht="67.5" x14ac:dyDescent="0.25">
      <c r="A58" s="85" t="s">
        <v>10</v>
      </c>
      <c r="B58" s="80" t="s">
        <v>81</v>
      </c>
      <c r="C58" s="81">
        <v>1</v>
      </c>
      <c r="D58" s="108" t="s">
        <v>164</v>
      </c>
      <c r="E58" s="108" t="s">
        <v>165</v>
      </c>
      <c r="F58" s="86"/>
      <c r="G58" s="85"/>
      <c r="H58" s="85"/>
      <c r="I58" s="85"/>
      <c r="J58" s="23"/>
      <c r="K58" s="80"/>
      <c r="L58" s="85"/>
      <c r="M58" s="85"/>
      <c r="N58" s="86"/>
      <c r="O58" s="91"/>
      <c r="P58" s="86"/>
      <c r="Q58" s="85"/>
      <c r="R58" s="86"/>
      <c r="S58" s="85"/>
      <c r="T58" s="86"/>
      <c r="U58" s="85"/>
      <c r="V58" s="91"/>
      <c r="W58" s="91"/>
    </row>
    <row r="59" spans="1:23" ht="45" x14ac:dyDescent="0.25">
      <c r="A59" s="85" t="s">
        <v>10</v>
      </c>
      <c r="B59" s="80" t="s">
        <v>81</v>
      </c>
      <c r="C59" s="81">
        <v>1</v>
      </c>
      <c r="D59" s="108" t="s">
        <v>166</v>
      </c>
      <c r="E59" s="108" t="s">
        <v>167</v>
      </c>
      <c r="F59" s="86"/>
      <c r="G59" s="85"/>
      <c r="H59" s="85"/>
      <c r="I59" s="85"/>
      <c r="J59" s="23"/>
      <c r="K59" s="80"/>
      <c r="L59" s="85"/>
      <c r="M59" s="85"/>
      <c r="N59" s="86"/>
      <c r="O59" s="91"/>
      <c r="P59" s="86"/>
      <c r="Q59" s="85"/>
      <c r="R59" s="86"/>
      <c r="S59" s="85"/>
      <c r="T59" s="86"/>
      <c r="U59" s="85"/>
      <c r="V59" s="91"/>
      <c r="W59" s="91"/>
    </row>
    <row r="60" spans="1:23" ht="45" x14ac:dyDescent="0.25">
      <c r="A60" s="85" t="s">
        <v>10</v>
      </c>
      <c r="B60" s="80" t="s">
        <v>81</v>
      </c>
      <c r="C60" s="81">
        <v>1</v>
      </c>
      <c r="D60" s="108" t="s">
        <v>168</v>
      </c>
      <c r="E60" s="108" t="s">
        <v>169</v>
      </c>
      <c r="F60" s="86"/>
      <c r="G60" s="85"/>
      <c r="H60" s="85"/>
      <c r="I60" s="85"/>
      <c r="J60" s="23"/>
      <c r="K60" s="80"/>
      <c r="L60" s="85"/>
      <c r="M60" s="85"/>
      <c r="N60" s="86"/>
      <c r="O60" s="91"/>
      <c r="P60" s="86"/>
      <c r="Q60" s="85"/>
      <c r="R60" s="86"/>
      <c r="S60" s="85"/>
      <c r="T60" s="86"/>
      <c r="U60" s="85"/>
      <c r="V60" s="91"/>
      <c r="W60" s="91"/>
    </row>
    <row r="61" spans="1:23" ht="45" x14ac:dyDescent="0.25">
      <c r="A61" s="85" t="s">
        <v>10</v>
      </c>
      <c r="B61" s="80" t="s">
        <v>81</v>
      </c>
      <c r="C61" s="81">
        <v>1</v>
      </c>
      <c r="D61" s="108" t="s">
        <v>170</v>
      </c>
      <c r="E61" s="108" t="s">
        <v>171</v>
      </c>
      <c r="F61" s="109">
        <v>1</v>
      </c>
      <c r="G61" s="110">
        <v>247875</v>
      </c>
      <c r="H61" s="85"/>
      <c r="I61" s="85"/>
      <c r="J61" s="83">
        <v>1</v>
      </c>
      <c r="K61" s="50">
        <v>247875</v>
      </c>
      <c r="L61" s="85"/>
      <c r="M61" s="85"/>
      <c r="N61" s="83">
        <v>1</v>
      </c>
      <c r="O61" s="91">
        <f>K61-M61</f>
        <v>247875</v>
      </c>
      <c r="P61" s="86">
        <v>1</v>
      </c>
      <c r="Q61" s="91">
        <v>152160</v>
      </c>
      <c r="R61" s="83">
        <v>1</v>
      </c>
      <c r="S61" s="106">
        <v>95715</v>
      </c>
      <c r="T61" s="83">
        <v>1</v>
      </c>
      <c r="U61" s="106">
        <v>95715</v>
      </c>
      <c r="V61" s="91">
        <v>78936</v>
      </c>
      <c r="W61" s="91">
        <v>16779</v>
      </c>
    </row>
    <row r="62" spans="1:23" ht="33.75" x14ac:dyDescent="0.25">
      <c r="A62" s="85" t="s">
        <v>10</v>
      </c>
      <c r="B62" s="80" t="s">
        <v>81</v>
      </c>
      <c r="C62" s="81">
        <v>1</v>
      </c>
      <c r="D62" s="108" t="s">
        <v>172</v>
      </c>
      <c r="E62" s="108" t="s">
        <v>173</v>
      </c>
      <c r="F62" s="109">
        <v>1</v>
      </c>
      <c r="G62" s="110">
        <v>122890</v>
      </c>
      <c r="H62" s="85"/>
      <c r="I62" s="85"/>
      <c r="J62" s="83">
        <v>1</v>
      </c>
      <c r="K62" s="50">
        <v>122890</v>
      </c>
      <c r="L62" s="85"/>
      <c r="M62" s="85"/>
      <c r="N62" s="83">
        <v>1</v>
      </c>
      <c r="O62" s="91">
        <f>K62-M62</f>
        <v>122890</v>
      </c>
      <c r="P62" s="86">
        <v>1</v>
      </c>
      <c r="Q62" s="91">
        <v>50220</v>
      </c>
      <c r="R62" s="83">
        <v>1</v>
      </c>
      <c r="S62" s="106">
        <v>72670</v>
      </c>
      <c r="T62" s="83">
        <v>1</v>
      </c>
      <c r="U62" s="106">
        <v>72670</v>
      </c>
      <c r="V62" s="91">
        <v>68841.8</v>
      </c>
      <c r="W62" s="91">
        <v>3828.1999999999971</v>
      </c>
    </row>
    <row r="63" spans="1:23" ht="45" x14ac:dyDescent="0.25">
      <c r="A63" s="85" t="s">
        <v>10</v>
      </c>
      <c r="B63" s="80" t="s">
        <v>81</v>
      </c>
      <c r="C63" s="81">
        <v>1</v>
      </c>
      <c r="D63" s="108" t="s">
        <v>174</v>
      </c>
      <c r="E63" s="108" t="s">
        <v>175</v>
      </c>
      <c r="F63" s="109">
        <v>1</v>
      </c>
      <c r="G63" s="110">
        <v>205590</v>
      </c>
      <c r="H63" s="85"/>
      <c r="I63" s="85"/>
      <c r="J63" s="83">
        <v>1</v>
      </c>
      <c r="K63" s="50">
        <v>205590</v>
      </c>
      <c r="L63" s="83">
        <v>1</v>
      </c>
      <c r="M63" s="106">
        <v>205590</v>
      </c>
      <c r="N63" s="83"/>
      <c r="O63" s="91"/>
      <c r="P63" s="111"/>
      <c r="Q63" s="106"/>
      <c r="R63" s="83"/>
      <c r="S63" s="106">
        <v>0</v>
      </c>
      <c r="T63" s="83"/>
      <c r="U63" s="106"/>
      <c r="V63" s="91"/>
      <c r="W63" s="91"/>
    </row>
    <row r="64" spans="1:23" s="99" customFormat="1" x14ac:dyDescent="0.25">
      <c r="A64" s="281" t="s">
        <v>9</v>
      </c>
      <c r="B64" s="281"/>
      <c r="C64" s="96">
        <f>SUM(C58:C63)</f>
        <v>6</v>
      </c>
      <c r="D64" s="282"/>
      <c r="E64" s="282"/>
      <c r="F64" s="97">
        <f>SUM(F58:F63)</f>
        <v>3</v>
      </c>
      <c r="G64" s="67">
        <v>576355</v>
      </c>
      <c r="H64" s="97">
        <v>0</v>
      </c>
      <c r="I64" s="67">
        <v>0</v>
      </c>
      <c r="J64" s="97">
        <v>3</v>
      </c>
      <c r="K64" s="67">
        <v>576355</v>
      </c>
      <c r="L64" s="97">
        <v>1</v>
      </c>
      <c r="M64" s="67">
        <v>205590</v>
      </c>
      <c r="N64" s="65">
        <f>SUM(N58:N63)</f>
        <v>2</v>
      </c>
      <c r="O64" s="98">
        <f>K64-M64</f>
        <v>370765</v>
      </c>
      <c r="P64" s="65">
        <f>SUM(P61:P63)</f>
        <v>2</v>
      </c>
      <c r="Q64" s="67">
        <f>SUM(Q61:Q63)</f>
        <v>202380</v>
      </c>
      <c r="R64" s="65">
        <f>SUM(R58:R63)</f>
        <v>2</v>
      </c>
      <c r="S64" s="67">
        <v>168385</v>
      </c>
      <c r="T64" s="65">
        <f>SUM(T58:T63)</f>
        <v>2</v>
      </c>
      <c r="U64" s="67">
        <v>168385</v>
      </c>
      <c r="V64" s="98">
        <f>SUM(V61:V63)</f>
        <v>147777.79999999999</v>
      </c>
      <c r="W64" s="98">
        <f>SUM(W61:W63)</f>
        <v>20607.199999999997</v>
      </c>
    </row>
    <row r="65" spans="1:23" s="99" customFormat="1" x14ac:dyDescent="0.25">
      <c r="A65" s="85" t="s">
        <v>10</v>
      </c>
      <c r="B65" s="88" t="s">
        <v>94</v>
      </c>
      <c r="C65" s="96"/>
      <c r="D65" s="112"/>
      <c r="E65" s="112"/>
      <c r="F65" s="97"/>
      <c r="G65" s="67"/>
      <c r="H65" s="97"/>
      <c r="I65" s="67"/>
      <c r="J65" s="97"/>
      <c r="K65" s="67"/>
      <c r="L65" s="97"/>
      <c r="M65" s="67"/>
      <c r="N65" s="65"/>
      <c r="O65" s="91"/>
      <c r="P65" s="65"/>
      <c r="Q65" s="67"/>
      <c r="R65" s="65"/>
      <c r="S65" s="67"/>
      <c r="T65" s="65"/>
      <c r="U65" s="67"/>
      <c r="V65" s="91"/>
      <c r="W65" s="91"/>
    </row>
    <row r="66" spans="1:23" s="99" customFormat="1" x14ac:dyDescent="0.25">
      <c r="A66" s="281" t="s">
        <v>14</v>
      </c>
      <c r="B66" s="281"/>
      <c r="C66" s="96">
        <f>SUM(C65)</f>
        <v>0</v>
      </c>
      <c r="D66" s="286"/>
      <c r="E66" s="286"/>
      <c r="F66" s="97">
        <v>0</v>
      </c>
      <c r="G66" s="53">
        <v>0</v>
      </c>
      <c r="H66" s="97">
        <v>0</v>
      </c>
      <c r="I66" s="67">
        <v>0</v>
      </c>
      <c r="J66" s="97">
        <v>0</v>
      </c>
      <c r="K66" s="67">
        <v>0</v>
      </c>
      <c r="L66" s="97">
        <v>0</v>
      </c>
      <c r="M66" s="53">
        <v>0</v>
      </c>
      <c r="N66" s="97">
        <v>0</v>
      </c>
      <c r="O66" s="98">
        <f>K66-M66</f>
        <v>0</v>
      </c>
      <c r="P66" s="97">
        <v>0</v>
      </c>
      <c r="Q66" s="53">
        <v>0</v>
      </c>
      <c r="R66" s="97">
        <v>0</v>
      </c>
      <c r="S66" s="53">
        <v>0</v>
      </c>
      <c r="T66" s="97">
        <v>0</v>
      </c>
      <c r="U66" s="53">
        <v>0</v>
      </c>
      <c r="V66" s="53">
        <v>0</v>
      </c>
      <c r="W66" s="53">
        <v>0</v>
      </c>
    </row>
    <row r="67" spans="1:23" s="99" customFormat="1" x14ac:dyDescent="0.25">
      <c r="A67" s="85" t="s">
        <v>10</v>
      </c>
      <c r="B67" s="88" t="s">
        <v>95</v>
      </c>
      <c r="C67" s="96"/>
      <c r="D67" s="112"/>
      <c r="E67" s="112"/>
      <c r="F67" s="97"/>
      <c r="G67" s="67"/>
      <c r="H67" s="97"/>
      <c r="I67" s="67"/>
      <c r="J67" s="97"/>
      <c r="K67" s="67"/>
      <c r="L67" s="97"/>
      <c r="M67" s="67"/>
      <c r="N67" s="65"/>
      <c r="O67" s="91"/>
      <c r="P67" s="65"/>
      <c r="Q67" s="67"/>
      <c r="R67" s="65"/>
      <c r="S67" s="67"/>
      <c r="T67" s="65"/>
      <c r="U67" s="67"/>
      <c r="V67" s="91"/>
      <c r="W67" s="91"/>
    </row>
    <row r="68" spans="1:23" s="99" customFormat="1" x14ac:dyDescent="0.25">
      <c r="A68" s="281" t="s">
        <v>16</v>
      </c>
      <c r="B68" s="281"/>
      <c r="C68" s="96">
        <f>SUM(C67)</f>
        <v>0</v>
      </c>
      <c r="D68" s="286"/>
      <c r="E68" s="286"/>
      <c r="F68" s="97">
        <v>0</v>
      </c>
      <c r="G68" s="53">
        <v>0</v>
      </c>
      <c r="H68" s="97">
        <v>0</v>
      </c>
      <c r="I68" s="53">
        <v>0</v>
      </c>
      <c r="J68" s="97">
        <v>0</v>
      </c>
      <c r="K68" s="53">
        <v>0</v>
      </c>
      <c r="L68" s="97">
        <v>0</v>
      </c>
      <c r="M68" s="53">
        <v>0</v>
      </c>
      <c r="N68" s="97">
        <v>0</v>
      </c>
      <c r="O68" s="98">
        <f>K68-M68</f>
        <v>0</v>
      </c>
      <c r="P68" s="97">
        <v>0</v>
      </c>
      <c r="Q68" s="53">
        <v>0</v>
      </c>
      <c r="R68" s="97">
        <v>0</v>
      </c>
      <c r="S68" s="53">
        <v>0</v>
      </c>
      <c r="T68" s="97">
        <v>0</v>
      </c>
      <c r="U68" s="53">
        <v>0</v>
      </c>
      <c r="V68" s="53">
        <v>0</v>
      </c>
      <c r="W68" s="53">
        <v>0</v>
      </c>
    </row>
    <row r="69" spans="1:23" ht="45" x14ac:dyDescent="0.25">
      <c r="A69" s="85" t="s">
        <v>10</v>
      </c>
      <c r="B69" s="80" t="s">
        <v>96</v>
      </c>
      <c r="C69" s="81">
        <v>1</v>
      </c>
      <c r="D69" s="113" t="s">
        <v>176</v>
      </c>
      <c r="E69" s="113" t="s">
        <v>177</v>
      </c>
      <c r="F69" s="86"/>
      <c r="G69" s="89"/>
      <c r="H69" s="80"/>
      <c r="I69" s="85"/>
      <c r="J69" s="6"/>
      <c r="K69" s="50"/>
      <c r="L69" s="6"/>
      <c r="M69" s="91"/>
      <c r="N69" s="86"/>
      <c r="O69" s="91"/>
      <c r="P69" s="86"/>
      <c r="Q69" s="91"/>
      <c r="R69" s="86"/>
      <c r="S69" s="91"/>
      <c r="T69" s="86"/>
      <c r="U69" s="85"/>
      <c r="V69" s="91"/>
      <c r="W69" s="91"/>
    </row>
    <row r="70" spans="1:23" s="99" customFormat="1" x14ac:dyDescent="0.25">
      <c r="A70" s="281" t="s">
        <v>18</v>
      </c>
      <c r="B70" s="281"/>
      <c r="C70" s="96">
        <f>SUM(C69)</f>
        <v>1</v>
      </c>
      <c r="D70" s="281"/>
      <c r="E70" s="281"/>
      <c r="F70" s="97">
        <v>0</v>
      </c>
      <c r="G70" s="67">
        <v>0</v>
      </c>
      <c r="H70" s="97">
        <v>0</v>
      </c>
      <c r="I70" s="67">
        <v>0</v>
      </c>
      <c r="J70" s="97">
        <v>0</v>
      </c>
      <c r="K70" s="67">
        <v>0</v>
      </c>
      <c r="L70" s="97">
        <v>0</v>
      </c>
      <c r="M70" s="67">
        <v>0</v>
      </c>
      <c r="N70" s="65">
        <v>0</v>
      </c>
      <c r="O70" s="98">
        <f t="shared" ref="O70:O132" si="0">K70-M70</f>
        <v>0</v>
      </c>
      <c r="P70" s="97">
        <v>0</v>
      </c>
      <c r="Q70" s="53">
        <v>0</v>
      </c>
      <c r="R70" s="65">
        <v>0</v>
      </c>
      <c r="S70" s="67">
        <v>0</v>
      </c>
      <c r="T70" s="65">
        <v>0</v>
      </c>
      <c r="U70" s="67">
        <v>0</v>
      </c>
      <c r="V70" s="67">
        <v>0</v>
      </c>
      <c r="W70" s="67">
        <v>0</v>
      </c>
    </row>
    <row r="71" spans="1:23" s="99" customFormat="1" x14ac:dyDescent="0.25">
      <c r="A71" s="85" t="s">
        <v>10</v>
      </c>
      <c r="B71" s="3" t="s">
        <v>99</v>
      </c>
      <c r="C71" s="96"/>
      <c r="D71" s="96"/>
      <c r="E71" s="96"/>
      <c r="F71" s="97"/>
      <c r="G71" s="67"/>
      <c r="H71" s="97"/>
      <c r="I71" s="67"/>
      <c r="J71" s="97"/>
      <c r="K71" s="67"/>
      <c r="L71" s="97"/>
      <c r="M71" s="67"/>
      <c r="N71" s="97"/>
      <c r="O71" s="91"/>
      <c r="P71" s="65"/>
      <c r="Q71" s="67"/>
      <c r="R71" s="97"/>
      <c r="S71" s="67"/>
      <c r="T71" s="97"/>
      <c r="U71" s="67"/>
      <c r="V71" s="91"/>
      <c r="W71" s="91"/>
    </row>
    <row r="72" spans="1:23" s="99" customFormat="1" x14ac:dyDescent="0.25">
      <c r="A72" s="281" t="s">
        <v>20</v>
      </c>
      <c r="B72" s="281"/>
      <c r="C72" s="96">
        <f>SUM(C71)</f>
        <v>0</v>
      </c>
      <c r="D72" s="286"/>
      <c r="E72" s="286"/>
      <c r="F72" s="114">
        <v>0</v>
      </c>
      <c r="G72" s="98">
        <v>0</v>
      </c>
      <c r="H72" s="97">
        <v>0</v>
      </c>
      <c r="I72" s="98">
        <v>0</v>
      </c>
      <c r="J72" s="97">
        <v>0</v>
      </c>
      <c r="K72" s="98">
        <v>0</v>
      </c>
      <c r="L72" s="97">
        <v>0</v>
      </c>
      <c r="M72" s="98">
        <v>0</v>
      </c>
      <c r="N72" s="114">
        <v>0</v>
      </c>
      <c r="O72" s="98">
        <f t="shared" si="0"/>
        <v>0</v>
      </c>
      <c r="P72" s="97">
        <v>0</v>
      </c>
      <c r="Q72" s="53">
        <v>0</v>
      </c>
      <c r="R72" s="114">
        <v>0</v>
      </c>
      <c r="S72" s="98">
        <v>0</v>
      </c>
      <c r="T72" s="114">
        <v>0</v>
      </c>
      <c r="U72" s="98">
        <v>0</v>
      </c>
      <c r="V72" s="98">
        <v>0</v>
      </c>
      <c r="W72" s="98">
        <v>0</v>
      </c>
    </row>
    <row r="73" spans="1:23" s="99" customFormat="1" x14ac:dyDescent="0.25">
      <c r="A73" s="85" t="s">
        <v>10</v>
      </c>
      <c r="B73" s="3" t="s">
        <v>100</v>
      </c>
      <c r="C73" s="96"/>
      <c r="D73" s="96"/>
      <c r="E73" s="96"/>
      <c r="F73" s="97"/>
      <c r="G73" s="67"/>
      <c r="H73" s="97"/>
      <c r="I73" s="67"/>
      <c r="J73" s="97"/>
      <c r="K73" s="67"/>
      <c r="L73" s="97"/>
      <c r="M73" s="67"/>
      <c r="N73" s="97"/>
      <c r="O73" s="91"/>
      <c r="P73" s="65"/>
      <c r="Q73" s="67"/>
      <c r="R73" s="97"/>
      <c r="S73" s="67"/>
      <c r="T73" s="97"/>
      <c r="U73" s="67"/>
      <c r="V73" s="91"/>
      <c r="W73" s="91"/>
    </row>
    <row r="74" spans="1:23" s="99" customFormat="1" x14ac:dyDescent="0.25">
      <c r="A74" s="281" t="s">
        <v>22</v>
      </c>
      <c r="B74" s="281"/>
      <c r="C74" s="96">
        <f>SUM(C73)</f>
        <v>0</v>
      </c>
      <c r="D74" s="286"/>
      <c r="E74" s="286"/>
      <c r="F74" s="114">
        <v>0</v>
      </c>
      <c r="G74" s="98">
        <v>0</v>
      </c>
      <c r="H74" s="97">
        <v>0</v>
      </c>
      <c r="I74" s="98">
        <v>0</v>
      </c>
      <c r="J74" s="97">
        <v>0</v>
      </c>
      <c r="K74" s="98">
        <v>0</v>
      </c>
      <c r="L74" s="97">
        <v>0</v>
      </c>
      <c r="M74" s="98">
        <v>0</v>
      </c>
      <c r="N74" s="114">
        <v>0</v>
      </c>
      <c r="O74" s="98">
        <f t="shared" si="0"/>
        <v>0</v>
      </c>
      <c r="P74" s="97">
        <v>0</v>
      </c>
      <c r="Q74" s="53">
        <v>0</v>
      </c>
      <c r="R74" s="114">
        <v>0</v>
      </c>
      <c r="S74" s="98">
        <v>0</v>
      </c>
      <c r="T74" s="114">
        <v>0</v>
      </c>
      <c r="U74" s="98">
        <v>0</v>
      </c>
      <c r="V74" s="98">
        <v>0</v>
      </c>
      <c r="W74" s="98">
        <v>0</v>
      </c>
    </row>
    <row r="75" spans="1:23" s="99" customFormat="1" x14ac:dyDescent="0.25">
      <c r="A75" s="85" t="s">
        <v>10</v>
      </c>
      <c r="B75" s="80" t="s">
        <v>101</v>
      </c>
      <c r="C75" s="96"/>
      <c r="D75" s="96"/>
      <c r="E75" s="96"/>
      <c r="F75" s="97"/>
      <c r="G75" s="67"/>
      <c r="H75" s="97"/>
      <c r="I75" s="67"/>
      <c r="J75" s="97"/>
      <c r="K75" s="67"/>
      <c r="L75" s="97"/>
      <c r="M75" s="67"/>
      <c r="N75" s="97"/>
      <c r="O75" s="91"/>
      <c r="P75" s="65"/>
      <c r="Q75" s="67"/>
      <c r="R75" s="97"/>
      <c r="S75" s="67"/>
      <c r="T75" s="97"/>
      <c r="U75" s="67"/>
      <c r="V75" s="91"/>
      <c r="W75" s="91"/>
    </row>
    <row r="76" spans="1:23" s="99" customFormat="1" x14ac:dyDescent="0.25">
      <c r="A76" s="281" t="s">
        <v>25</v>
      </c>
      <c r="B76" s="281"/>
      <c r="C76" s="96">
        <f>SUM(C75)</f>
        <v>0</v>
      </c>
      <c r="D76" s="286"/>
      <c r="E76" s="286"/>
      <c r="F76" s="114">
        <v>0</v>
      </c>
      <c r="G76" s="98">
        <v>0</v>
      </c>
      <c r="H76" s="97">
        <v>0</v>
      </c>
      <c r="I76" s="98">
        <v>0</v>
      </c>
      <c r="J76" s="97">
        <v>0</v>
      </c>
      <c r="K76" s="98">
        <v>0</v>
      </c>
      <c r="L76" s="97">
        <v>0</v>
      </c>
      <c r="M76" s="98">
        <v>0</v>
      </c>
      <c r="N76" s="114">
        <v>0</v>
      </c>
      <c r="O76" s="98">
        <f t="shared" si="0"/>
        <v>0</v>
      </c>
      <c r="P76" s="97">
        <v>0</v>
      </c>
      <c r="Q76" s="53">
        <v>0</v>
      </c>
      <c r="R76" s="114">
        <v>0</v>
      </c>
      <c r="S76" s="98">
        <v>0</v>
      </c>
      <c r="T76" s="114">
        <v>0</v>
      </c>
      <c r="U76" s="98">
        <v>0</v>
      </c>
      <c r="V76" s="98">
        <v>0</v>
      </c>
      <c r="W76" s="98">
        <v>0</v>
      </c>
    </row>
    <row r="77" spans="1:23" s="99" customFormat="1" ht="101.25" x14ac:dyDescent="0.25">
      <c r="A77" s="85" t="s">
        <v>10</v>
      </c>
      <c r="B77" s="80" t="s">
        <v>104</v>
      </c>
      <c r="C77" s="96">
        <v>1</v>
      </c>
      <c r="D77" s="115" t="s">
        <v>178</v>
      </c>
      <c r="E77" s="115" t="s">
        <v>179</v>
      </c>
      <c r="F77" s="114"/>
      <c r="G77" s="67"/>
      <c r="H77" s="97"/>
      <c r="I77" s="67"/>
      <c r="J77" s="97"/>
      <c r="K77" s="67"/>
      <c r="L77" s="97"/>
      <c r="M77" s="67"/>
      <c r="N77" s="65"/>
      <c r="O77" s="91"/>
      <c r="P77" s="65"/>
      <c r="Q77" s="67"/>
      <c r="R77" s="65"/>
      <c r="S77" s="67"/>
      <c r="T77" s="65"/>
      <c r="U77" s="67"/>
      <c r="V77" s="91"/>
      <c r="W77" s="91"/>
    </row>
    <row r="78" spans="1:23" x14ac:dyDescent="0.25">
      <c r="A78" s="85" t="s">
        <v>10</v>
      </c>
      <c r="B78" s="80" t="s">
        <v>104</v>
      </c>
      <c r="C78" s="81">
        <v>1</v>
      </c>
      <c r="D78" s="108" t="s">
        <v>180</v>
      </c>
      <c r="E78" s="108" t="s">
        <v>181</v>
      </c>
      <c r="F78" s="109">
        <v>1</v>
      </c>
      <c r="G78" s="110">
        <v>148090</v>
      </c>
      <c r="H78" s="80"/>
      <c r="I78" s="85"/>
      <c r="J78" s="23">
        <v>1</v>
      </c>
      <c r="K78" s="50">
        <v>148090</v>
      </c>
      <c r="L78" s="85"/>
      <c r="M78" s="85"/>
      <c r="N78" s="83">
        <v>1</v>
      </c>
      <c r="O78" s="91">
        <f t="shared" si="0"/>
        <v>148090</v>
      </c>
      <c r="P78" s="86">
        <v>1</v>
      </c>
      <c r="Q78" s="91">
        <v>20265</v>
      </c>
      <c r="R78" s="83">
        <v>1</v>
      </c>
      <c r="S78" s="106">
        <v>127825</v>
      </c>
      <c r="T78" s="83">
        <v>1</v>
      </c>
      <c r="U78" s="91">
        <v>127825</v>
      </c>
      <c r="V78" s="91">
        <v>127825</v>
      </c>
      <c r="W78" s="91"/>
    </row>
    <row r="79" spans="1:23" ht="33.75" x14ac:dyDescent="0.25">
      <c r="A79" s="85" t="s">
        <v>10</v>
      </c>
      <c r="B79" s="80" t="s">
        <v>104</v>
      </c>
      <c r="C79" s="81">
        <v>1</v>
      </c>
      <c r="D79" s="108" t="s">
        <v>182</v>
      </c>
      <c r="E79" s="108" t="s">
        <v>183</v>
      </c>
      <c r="F79" s="109">
        <v>1</v>
      </c>
      <c r="G79" s="110">
        <v>16355</v>
      </c>
      <c r="H79" s="80"/>
      <c r="I79" s="85"/>
      <c r="J79" s="23">
        <v>1</v>
      </c>
      <c r="K79" s="50">
        <v>16355</v>
      </c>
      <c r="L79" s="85"/>
      <c r="M79" s="85"/>
      <c r="N79" s="83">
        <v>1</v>
      </c>
      <c r="O79" s="91">
        <f t="shared" si="0"/>
        <v>16355</v>
      </c>
      <c r="P79" s="86">
        <v>1</v>
      </c>
      <c r="Q79" s="91">
        <v>5773</v>
      </c>
      <c r="R79" s="83">
        <v>1</v>
      </c>
      <c r="S79" s="106">
        <v>10582</v>
      </c>
      <c r="T79" s="83">
        <v>1</v>
      </c>
      <c r="U79" s="91">
        <v>10582</v>
      </c>
      <c r="V79" s="91">
        <v>10582</v>
      </c>
      <c r="W79" s="91"/>
    </row>
    <row r="80" spans="1:23" s="99" customFormat="1" x14ac:dyDescent="0.25">
      <c r="A80" s="281" t="s">
        <v>27</v>
      </c>
      <c r="B80" s="281"/>
      <c r="C80" s="96">
        <f>SUM(C77:C79)</f>
        <v>3</v>
      </c>
      <c r="D80" s="281"/>
      <c r="E80" s="281"/>
      <c r="F80" s="97">
        <f>SUM(F77:F79)</f>
        <v>2</v>
      </c>
      <c r="G80" s="67">
        <v>164445</v>
      </c>
      <c r="H80" s="97">
        <v>0</v>
      </c>
      <c r="I80" s="67">
        <v>0</v>
      </c>
      <c r="J80" s="97">
        <v>2</v>
      </c>
      <c r="K80" s="67">
        <v>164445</v>
      </c>
      <c r="L80" s="97">
        <v>0</v>
      </c>
      <c r="M80" s="67">
        <v>0</v>
      </c>
      <c r="N80" s="65">
        <f>SUM(N77:N79)</f>
        <v>2</v>
      </c>
      <c r="O80" s="98">
        <f t="shared" si="0"/>
        <v>164445</v>
      </c>
      <c r="P80" s="65"/>
      <c r="Q80" s="67">
        <f>SUM(Q77:Q79)</f>
        <v>26038</v>
      </c>
      <c r="R80" s="65">
        <f>SUM(R77:R79)</f>
        <v>2</v>
      </c>
      <c r="S80" s="67">
        <v>138407</v>
      </c>
      <c r="T80" s="65">
        <f>SUM(T77:T79)</f>
        <v>2</v>
      </c>
      <c r="U80" s="67">
        <v>138407</v>
      </c>
      <c r="V80" s="98">
        <f>SUM(V77:V79)</f>
        <v>138407</v>
      </c>
      <c r="W80" s="98">
        <f>SUM(W77:W79)</f>
        <v>0</v>
      </c>
    </row>
    <row r="81" spans="1:23" s="99" customFormat="1" ht="45" x14ac:dyDescent="0.25">
      <c r="A81" s="85" t="s">
        <v>10</v>
      </c>
      <c r="B81" s="3" t="s">
        <v>109</v>
      </c>
      <c r="C81" s="96">
        <v>1</v>
      </c>
      <c r="D81" s="113" t="s">
        <v>184</v>
      </c>
      <c r="E81" s="113" t="s">
        <v>185</v>
      </c>
      <c r="F81" s="97"/>
      <c r="G81" s="67"/>
      <c r="H81" s="97"/>
      <c r="I81" s="67"/>
      <c r="J81" s="97"/>
      <c r="K81" s="67"/>
      <c r="L81" s="97"/>
      <c r="M81" s="67"/>
      <c r="N81" s="65"/>
      <c r="O81" s="91"/>
      <c r="P81" s="65"/>
      <c r="Q81" s="67"/>
      <c r="R81" s="65"/>
      <c r="S81" s="67"/>
      <c r="T81" s="65"/>
      <c r="U81" s="91"/>
      <c r="V81" s="91"/>
      <c r="W81" s="91"/>
    </row>
    <row r="82" spans="1:23" s="99" customFormat="1" ht="56.25" x14ac:dyDescent="0.25">
      <c r="A82" s="85" t="s">
        <v>10</v>
      </c>
      <c r="B82" s="3" t="s">
        <v>109</v>
      </c>
      <c r="C82" s="96">
        <v>1</v>
      </c>
      <c r="D82" s="113" t="s">
        <v>186</v>
      </c>
      <c r="E82" s="113" t="s">
        <v>187</v>
      </c>
      <c r="F82" s="109">
        <v>1</v>
      </c>
      <c r="G82" s="7">
        <v>141895</v>
      </c>
      <c r="H82" s="97"/>
      <c r="I82" s="67"/>
      <c r="J82" s="23">
        <v>1</v>
      </c>
      <c r="K82" s="7">
        <v>141895</v>
      </c>
      <c r="L82" s="97"/>
      <c r="M82" s="67"/>
      <c r="N82" s="83">
        <v>1</v>
      </c>
      <c r="O82" s="91">
        <f t="shared" si="0"/>
        <v>141895</v>
      </c>
      <c r="P82" s="65"/>
      <c r="Q82" s="67"/>
      <c r="R82" s="83">
        <v>1</v>
      </c>
      <c r="S82" s="106">
        <v>141895</v>
      </c>
      <c r="T82" s="83">
        <v>1</v>
      </c>
      <c r="U82" s="91">
        <v>141895</v>
      </c>
      <c r="V82" s="91">
        <v>141895</v>
      </c>
      <c r="W82" s="91"/>
    </row>
    <row r="83" spans="1:23" s="4" customFormat="1" ht="56.25" x14ac:dyDescent="0.25">
      <c r="A83" s="85" t="s">
        <v>10</v>
      </c>
      <c r="B83" s="3" t="s">
        <v>109</v>
      </c>
      <c r="C83" s="23">
        <v>1</v>
      </c>
      <c r="D83" s="113" t="s">
        <v>188</v>
      </c>
      <c r="E83" s="113" t="s">
        <v>189</v>
      </c>
      <c r="F83" s="109">
        <v>1</v>
      </c>
      <c r="G83" s="7">
        <v>140895</v>
      </c>
      <c r="H83" s="23"/>
      <c r="I83" s="100"/>
      <c r="J83" s="23">
        <v>1</v>
      </c>
      <c r="K83" s="7">
        <v>140895</v>
      </c>
      <c r="L83" s="97"/>
      <c r="M83" s="2"/>
      <c r="N83" s="6">
        <v>1</v>
      </c>
      <c r="O83" s="91">
        <f t="shared" si="0"/>
        <v>140895</v>
      </c>
      <c r="P83" s="64">
        <v>1</v>
      </c>
      <c r="Q83" s="100">
        <v>3955</v>
      </c>
      <c r="R83" s="6">
        <v>1</v>
      </c>
      <c r="S83" s="106">
        <v>136940</v>
      </c>
      <c r="T83" s="6">
        <v>1</v>
      </c>
      <c r="U83" s="106">
        <v>136940</v>
      </c>
      <c r="V83" s="100">
        <v>91644.38</v>
      </c>
      <c r="W83" s="100">
        <v>45295.619999999995</v>
      </c>
    </row>
    <row r="84" spans="1:23" s="11" customFormat="1" x14ac:dyDescent="0.25">
      <c r="A84" s="281" t="s">
        <v>29</v>
      </c>
      <c r="B84" s="281"/>
      <c r="C84" s="66">
        <f>SUM(C81:C83)</f>
        <v>3</v>
      </c>
      <c r="D84" s="251"/>
      <c r="E84" s="251"/>
      <c r="F84" s="97">
        <f>SUM(F81:F83)</f>
        <v>2</v>
      </c>
      <c r="G84" s="116">
        <v>282790</v>
      </c>
      <c r="H84" s="97">
        <v>0</v>
      </c>
      <c r="I84" s="24">
        <v>0</v>
      </c>
      <c r="J84" s="97">
        <v>2</v>
      </c>
      <c r="K84" s="24">
        <v>282790</v>
      </c>
      <c r="L84" s="97">
        <v>0</v>
      </c>
      <c r="M84" s="24">
        <v>0</v>
      </c>
      <c r="N84" s="65">
        <f>SUM(N81:N83)</f>
        <v>2</v>
      </c>
      <c r="O84" s="98">
        <f t="shared" si="0"/>
        <v>282790</v>
      </c>
      <c r="P84" s="65">
        <f>SUM(P83)</f>
        <v>1</v>
      </c>
      <c r="Q84" s="24">
        <f>SUM(Q83)</f>
        <v>3955</v>
      </c>
      <c r="R84" s="65">
        <f>SUM(R81:R83)</f>
        <v>2</v>
      </c>
      <c r="S84" s="24">
        <v>278835</v>
      </c>
      <c r="T84" s="65">
        <f>SUM(T81:T83)</f>
        <v>2</v>
      </c>
      <c r="U84" s="24">
        <v>278835</v>
      </c>
      <c r="V84" s="101">
        <f>SUM(V82:V83)</f>
        <v>233539.38</v>
      </c>
      <c r="W84" s="101">
        <f>SUM(W82:W83)</f>
        <v>45295.619999999995</v>
      </c>
    </row>
    <row r="85" spans="1:23" s="11" customFormat="1" ht="33.75" x14ac:dyDescent="0.25">
      <c r="A85" s="85" t="s">
        <v>10</v>
      </c>
      <c r="B85" s="80" t="s">
        <v>112</v>
      </c>
      <c r="C85" s="66">
        <v>1</v>
      </c>
      <c r="D85" s="113" t="s">
        <v>190</v>
      </c>
      <c r="E85" s="113" t="s">
        <v>191</v>
      </c>
      <c r="F85" s="97"/>
      <c r="G85" s="116"/>
      <c r="H85" s="97"/>
      <c r="I85" s="24"/>
      <c r="J85" s="97"/>
      <c r="K85" s="24"/>
      <c r="L85" s="97"/>
      <c r="M85" s="24"/>
      <c r="N85" s="65"/>
      <c r="O85" s="91"/>
      <c r="P85" s="65"/>
      <c r="Q85" s="24"/>
      <c r="R85" s="65"/>
      <c r="S85" s="24"/>
      <c r="T85" s="65"/>
      <c r="U85" s="24"/>
      <c r="V85" s="100"/>
      <c r="W85" s="100"/>
    </row>
    <row r="86" spans="1:23" s="11" customFormat="1" ht="90" x14ac:dyDescent="0.25">
      <c r="A86" s="85" t="s">
        <v>10</v>
      </c>
      <c r="B86" s="80" t="s">
        <v>112</v>
      </c>
      <c r="C86" s="66">
        <v>1</v>
      </c>
      <c r="D86" s="113" t="s">
        <v>192</v>
      </c>
      <c r="E86" s="113" t="s">
        <v>193</v>
      </c>
      <c r="F86" s="109">
        <v>1</v>
      </c>
      <c r="G86" s="110">
        <v>51470</v>
      </c>
      <c r="H86" s="97"/>
      <c r="I86" s="24"/>
      <c r="J86" s="23">
        <v>1</v>
      </c>
      <c r="K86" s="5">
        <v>51470</v>
      </c>
      <c r="L86" s="97"/>
      <c r="M86" s="24"/>
      <c r="N86" s="6">
        <v>1</v>
      </c>
      <c r="O86" s="91">
        <f t="shared" si="0"/>
        <v>51470</v>
      </c>
      <c r="P86" s="65"/>
      <c r="Q86" s="24"/>
      <c r="R86" s="6">
        <v>1</v>
      </c>
      <c r="S86" s="110">
        <v>51470</v>
      </c>
      <c r="T86" s="6">
        <v>1</v>
      </c>
      <c r="U86" s="110">
        <v>51470</v>
      </c>
      <c r="V86" s="100">
        <v>12853.75</v>
      </c>
      <c r="W86" s="100">
        <v>38616.25</v>
      </c>
    </row>
    <row r="87" spans="1:23" s="11" customFormat="1" ht="90" x14ac:dyDescent="0.25">
      <c r="A87" s="85" t="s">
        <v>10</v>
      </c>
      <c r="B87" s="80" t="s">
        <v>112</v>
      </c>
      <c r="C87" s="66">
        <v>1</v>
      </c>
      <c r="D87" s="113" t="s">
        <v>194</v>
      </c>
      <c r="E87" s="113" t="s">
        <v>195</v>
      </c>
      <c r="F87" s="109">
        <v>1</v>
      </c>
      <c r="G87" s="110">
        <v>79050</v>
      </c>
      <c r="H87" s="97"/>
      <c r="I87" s="24"/>
      <c r="J87" s="23">
        <v>1</v>
      </c>
      <c r="K87" s="5">
        <v>79050</v>
      </c>
      <c r="L87" s="97"/>
      <c r="M87" s="24"/>
      <c r="N87" s="6">
        <v>1</v>
      </c>
      <c r="O87" s="91">
        <f t="shared" si="0"/>
        <v>79050</v>
      </c>
      <c r="P87" s="65"/>
      <c r="Q87" s="24"/>
      <c r="R87" s="6">
        <v>1</v>
      </c>
      <c r="S87" s="106">
        <v>79050</v>
      </c>
      <c r="T87" s="6">
        <v>1</v>
      </c>
      <c r="U87" s="100">
        <v>79050</v>
      </c>
      <c r="V87" s="100">
        <v>79050</v>
      </c>
      <c r="W87" s="100"/>
    </row>
    <row r="88" spans="1:23" ht="45" x14ac:dyDescent="0.25">
      <c r="A88" s="85" t="s">
        <v>10</v>
      </c>
      <c r="B88" s="80" t="s">
        <v>112</v>
      </c>
      <c r="C88" s="81">
        <v>1</v>
      </c>
      <c r="D88" s="113" t="s">
        <v>196</v>
      </c>
      <c r="E88" s="113" t="s">
        <v>197</v>
      </c>
      <c r="F88" s="109">
        <v>1</v>
      </c>
      <c r="G88" s="110">
        <v>115850</v>
      </c>
      <c r="H88" s="80"/>
      <c r="I88" s="85"/>
      <c r="J88" s="83">
        <v>1</v>
      </c>
      <c r="K88" s="5">
        <v>115850</v>
      </c>
      <c r="L88" s="97"/>
      <c r="M88" s="85"/>
      <c r="N88" s="83">
        <v>1</v>
      </c>
      <c r="O88" s="91">
        <f t="shared" si="0"/>
        <v>115850</v>
      </c>
      <c r="P88" s="86">
        <v>1</v>
      </c>
      <c r="Q88" s="91">
        <v>4980</v>
      </c>
      <c r="R88" s="83">
        <v>1</v>
      </c>
      <c r="S88" s="106">
        <v>110870</v>
      </c>
      <c r="T88" s="83">
        <v>1</v>
      </c>
      <c r="U88" s="91">
        <v>110870</v>
      </c>
      <c r="V88" s="91">
        <v>110870</v>
      </c>
      <c r="W88" s="91"/>
    </row>
    <row r="89" spans="1:23" s="99" customFormat="1" x14ac:dyDescent="0.25">
      <c r="A89" s="281" t="s">
        <v>31</v>
      </c>
      <c r="B89" s="281"/>
      <c r="C89" s="96">
        <f>SUM(C85:C88)</f>
        <v>4</v>
      </c>
      <c r="D89" s="288"/>
      <c r="E89" s="288"/>
      <c r="F89" s="97">
        <f>SUM(F85:F88)</f>
        <v>3</v>
      </c>
      <c r="G89" s="116">
        <v>246370</v>
      </c>
      <c r="H89" s="97">
        <v>0</v>
      </c>
      <c r="I89" s="67">
        <v>0</v>
      </c>
      <c r="J89" s="97">
        <v>3</v>
      </c>
      <c r="K89" s="67">
        <v>246370</v>
      </c>
      <c r="L89" s="97">
        <v>0</v>
      </c>
      <c r="M89" s="67">
        <v>0</v>
      </c>
      <c r="N89" s="65">
        <f>SUM(N85:N88)</f>
        <v>3</v>
      </c>
      <c r="O89" s="98">
        <f t="shared" si="0"/>
        <v>246370</v>
      </c>
      <c r="P89" s="65">
        <f>SUM(P88)</f>
        <v>1</v>
      </c>
      <c r="Q89" s="67">
        <f>SUM(Q88)</f>
        <v>4980</v>
      </c>
      <c r="R89" s="65">
        <f>SUM(R85:R88)</f>
        <v>3</v>
      </c>
      <c r="S89" s="67">
        <v>241390</v>
      </c>
      <c r="T89" s="65">
        <f>SUM(T85:T88)</f>
        <v>3</v>
      </c>
      <c r="U89" s="67">
        <v>241390</v>
      </c>
      <c r="V89" s="98">
        <f>SUM(V86:V88)</f>
        <v>202773.75</v>
      </c>
      <c r="W89" s="98">
        <f>SUM(W86:W88)</f>
        <v>38616.25</v>
      </c>
    </row>
    <row r="90" spans="1:23" s="99" customFormat="1" ht="67.5" x14ac:dyDescent="0.25">
      <c r="A90" s="85" t="s">
        <v>10</v>
      </c>
      <c r="B90" s="80" t="s">
        <v>198</v>
      </c>
      <c r="C90" s="96">
        <v>1</v>
      </c>
      <c r="D90" s="108" t="s">
        <v>199</v>
      </c>
      <c r="E90" s="108" t="s">
        <v>200</v>
      </c>
      <c r="F90" s="109">
        <v>1</v>
      </c>
      <c r="G90" s="117">
        <v>48800.00299999999</v>
      </c>
      <c r="H90" s="97"/>
      <c r="I90" s="67"/>
      <c r="J90" s="83">
        <v>1</v>
      </c>
      <c r="K90" s="7">
        <v>48800.00299999999</v>
      </c>
      <c r="L90" s="97"/>
      <c r="M90" s="67"/>
      <c r="N90" s="6">
        <v>1</v>
      </c>
      <c r="O90" s="91">
        <f t="shared" si="0"/>
        <v>48800.00299999999</v>
      </c>
      <c r="P90" s="65"/>
      <c r="Q90" s="67"/>
      <c r="R90" s="6">
        <v>1</v>
      </c>
      <c r="S90" s="7">
        <v>48800.00299999999</v>
      </c>
      <c r="T90" s="6">
        <v>1</v>
      </c>
      <c r="U90" s="91">
        <v>48800.00299999999</v>
      </c>
      <c r="V90" s="91">
        <v>48800.00299999999</v>
      </c>
      <c r="W90" s="91"/>
    </row>
    <row r="91" spans="1:23" s="99" customFormat="1" ht="56.25" x14ac:dyDescent="0.25">
      <c r="A91" s="85" t="s">
        <v>10</v>
      </c>
      <c r="B91" s="80" t="s">
        <v>198</v>
      </c>
      <c r="C91" s="96">
        <v>1</v>
      </c>
      <c r="D91" s="108" t="s">
        <v>201</v>
      </c>
      <c r="E91" s="108" t="s">
        <v>202</v>
      </c>
      <c r="F91" s="97"/>
      <c r="G91" s="116"/>
      <c r="H91" s="97"/>
      <c r="I91" s="67"/>
      <c r="J91" s="97"/>
      <c r="K91" s="67"/>
      <c r="L91" s="97"/>
      <c r="M91" s="67"/>
      <c r="N91" s="65"/>
      <c r="O91" s="91"/>
      <c r="P91" s="65"/>
      <c r="Q91" s="67"/>
      <c r="R91" s="65"/>
      <c r="S91" s="67"/>
      <c r="T91" s="65"/>
      <c r="U91" s="67"/>
      <c r="V91" s="91"/>
      <c r="W91" s="91"/>
    </row>
    <row r="92" spans="1:23" s="99" customFormat="1" x14ac:dyDescent="0.25">
      <c r="A92" s="281" t="s">
        <v>33</v>
      </c>
      <c r="B92" s="281"/>
      <c r="C92" s="96">
        <f>SUM(C90:C91)</f>
        <v>2</v>
      </c>
      <c r="D92" s="281"/>
      <c r="E92" s="281"/>
      <c r="F92" s="97">
        <f>SUM(F90:F91)</f>
        <v>1</v>
      </c>
      <c r="G92" s="116">
        <v>48800.00299999999</v>
      </c>
      <c r="H92" s="97">
        <v>0</v>
      </c>
      <c r="I92" s="116">
        <v>0</v>
      </c>
      <c r="J92" s="97">
        <v>1</v>
      </c>
      <c r="K92" s="116">
        <v>48800.00299999999</v>
      </c>
      <c r="L92" s="97">
        <v>0</v>
      </c>
      <c r="M92" s="116">
        <v>0</v>
      </c>
      <c r="N92" s="97">
        <f>SUM(N90:N91)</f>
        <v>1</v>
      </c>
      <c r="O92" s="98">
        <f t="shared" si="0"/>
        <v>48800.00299999999</v>
      </c>
      <c r="P92" s="97">
        <v>0</v>
      </c>
      <c r="Q92" s="116">
        <v>0</v>
      </c>
      <c r="R92" s="97">
        <f>SUM(R90:R91)</f>
        <v>1</v>
      </c>
      <c r="S92" s="116">
        <v>48800.00299999999</v>
      </c>
      <c r="T92" s="97">
        <f>SUM(T90:T91)</f>
        <v>1</v>
      </c>
      <c r="U92" s="116">
        <v>48800.00299999999</v>
      </c>
      <c r="V92" s="98">
        <f>SUM(V90:V91)</f>
        <v>48800.00299999999</v>
      </c>
      <c r="W92" s="98">
        <f>SUM(W90:W91)</f>
        <v>0</v>
      </c>
    </row>
    <row r="93" spans="1:23" ht="33.75" x14ac:dyDescent="0.25">
      <c r="A93" s="85" t="s">
        <v>10</v>
      </c>
      <c r="B93" s="80" t="s">
        <v>115</v>
      </c>
      <c r="C93" s="81">
        <v>1</v>
      </c>
      <c r="D93" s="113" t="s">
        <v>203</v>
      </c>
      <c r="E93" s="113" t="s">
        <v>204</v>
      </c>
      <c r="F93" s="83"/>
      <c r="G93" s="7"/>
      <c r="H93" s="80"/>
      <c r="I93" s="85"/>
      <c r="J93" s="6"/>
      <c r="K93" s="50"/>
      <c r="L93" s="84"/>
      <c r="M93" s="91"/>
      <c r="N93" s="86"/>
      <c r="O93" s="91"/>
      <c r="P93" s="86"/>
      <c r="Q93" s="91"/>
      <c r="R93" s="86"/>
      <c r="S93" s="91"/>
      <c r="T93" s="86"/>
      <c r="U93" s="85"/>
      <c r="V93" s="91"/>
      <c r="W93" s="91"/>
    </row>
    <row r="94" spans="1:23" ht="56.25" x14ac:dyDescent="0.25">
      <c r="A94" s="85" t="s">
        <v>10</v>
      </c>
      <c r="B94" s="80" t="s">
        <v>115</v>
      </c>
      <c r="C94" s="81">
        <v>1</v>
      </c>
      <c r="D94" s="113" t="s">
        <v>205</v>
      </c>
      <c r="E94" s="113" t="s">
        <v>206</v>
      </c>
      <c r="F94" s="83"/>
      <c r="G94" s="7"/>
      <c r="H94" s="80"/>
      <c r="I94" s="85"/>
      <c r="J94" s="6"/>
      <c r="K94" s="50"/>
      <c r="L94" s="84"/>
      <c r="M94" s="91"/>
      <c r="N94" s="86"/>
      <c r="O94" s="91"/>
      <c r="P94" s="86"/>
      <c r="Q94" s="91"/>
      <c r="R94" s="86"/>
      <c r="S94" s="91"/>
      <c r="T94" s="86"/>
      <c r="U94" s="85"/>
      <c r="V94" s="91"/>
      <c r="W94" s="91"/>
    </row>
    <row r="95" spans="1:23" ht="56.25" x14ac:dyDescent="0.25">
      <c r="A95" s="85" t="s">
        <v>10</v>
      </c>
      <c r="B95" s="80" t="s">
        <v>115</v>
      </c>
      <c r="C95" s="81">
        <v>1</v>
      </c>
      <c r="D95" s="113" t="s">
        <v>207</v>
      </c>
      <c r="E95" s="113" t="s">
        <v>208</v>
      </c>
      <c r="F95" s="83"/>
      <c r="G95" s="7"/>
      <c r="H95" s="80"/>
      <c r="I95" s="85"/>
      <c r="J95" s="6"/>
      <c r="K95" s="50"/>
      <c r="L95" s="84"/>
      <c r="M95" s="91"/>
      <c r="N95" s="86"/>
      <c r="O95" s="91"/>
      <c r="P95" s="86"/>
      <c r="Q95" s="91"/>
      <c r="R95" s="86"/>
      <c r="S95" s="91"/>
      <c r="T95" s="86"/>
      <c r="U95" s="85"/>
      <c r="V95" s="91"/>
      <c r="W95" s="91"/>
    </row>
    <row r="96" spans="1:23" ht="78.75" x14ac:dyDescent="0.25">
      <c r="A96" s="85" t="s">
        <v>10</v>
      </c>
      <c r="B96" s="80" t="s">
        <v>115</v>
      </c>
      <c r="C96" s="81">
        <v>1</v>
      </c>
      <c r="D96" s="113" t="s">
        <v>209</v>
      </c>
      <c r="E96" s="113" t="s">
        <v>210</v>
      </c>
      <c r="F96" s="109">
        <v>1</v>
      </c>
      <c r="G96" s="7">
        <v>90915</v>
      </c>
      <c r="H96" s="81"/>
      <c r="I96" s="91"/>
      <c r="J96" s="83">
        <v>1</v>
      </c>
      <c r="K96" s="50">
        <v>90915</v>
      </c>
      <c r="L96" s="85"/>
      <c r="M96" s="85"/>
      <c r="N96" s="86">
        <v>1</v>
      </c>
      <c r="O96" s="91">
        <f t="shared" si="0"/>
        <v>90915</v>
      </c>
      <c r="P96" s="86"/>
      <c r="Q96" s="85"/>
      <c r="R96" s="86">
        <v>1</v>
      </c>
      <c r="S96" s="50">
        <v>90915</v>
      </c>
      <c r="T96" s="86">
        <v>1</v>
      </c>
      <c r="U96" s="7">
        <v>90915</v>
      </c>
      <c r="V96" s="91">
        <v>19297.5</v>
      </c>
      <c r="W96" s="91">
        <v>71617.5</v>
      </c>
    </row>
    <row r="97" spans="1:23" s="99" customFormat="1" x14ac:dyDescent="0.25">
      <c r="A97" s="281" t="s">
        <v>35</v>
      </c>
      <c r="B97" s="281"/>
      <c r="C97" s="96">
        <f>SUM(C93:C96)</f>
        <v>4</v>
      </c>
      <c r="D97" s="281"/>
      <c r="E97" s="281"/>
      <c r="F97" s="97">
        <f>SUM(F93:F96)</f>
        <v>1</v>
      </c>
      <c r="G97" s="67">
        <v>90915</v>
      </c>
      <c r="H97" s="97">
        <v>0</v>
      </c>
      <c r="I97" s="67">
        <v>0</v>
      </c>
      <c r="J97" s="97">
        <v>1</v>
      </c>
      <c r="K97" s="67">
        <v>90915</v>
      </c>
      <c r="L97" s="97">
        <v>0</v>
      </c>
      <c r="M97" s="67">
        <v>0</v>
      </c>
      <c r="N97" s="65">
        <f>SUM(N93:N96)</f>
        <v>1</v>
      </c>
      <c r="O97" s="91">
        <f t="shared" si="0"/>
        <v>90915</v>
      </c>
      <c r="P97" s="97">
        <v>0</v>
      </c>
      <c r="Q97" s="116">
        <v>0</v>
      </c>
      <c r="R97" s="65">
        <f>SUM(R93:R96)</f>
        <v>1</v>
      </c>
      <c r="S97" s="67">
        <v>90915</v>
      </c>
      <c r="T97" s="65">
        <f>SUM(T93:T96)</f>
        <v>1</v>
      </c>
      <c r="U97" s="67">
        <v>90915</v>
      </c>
      <c r="V97" s="98">
        <f>SUM(V96)</f>
        <v>19297.5</v>
      </c>
      <c r="W97" s="98">
        <f>SUM(W96)</f>
        <v>71617.5</v>
      </c>
    </row>
    <row r="98" spans="1:23" ht="33.75" x14ac:dyDescent="0.25">
      <c r="A98" s="85" t="s">
        <v>10</v>
      </c>
      <c r="B98" s="80" t="s">
        <v>211</v>
      </c>
      <c r="C98" s="81">
        <v>1</v>
      </c>
      <c r="D98" s="113" t="s">
        <v>212</v>
      </c>
      <c r="E98" s="113" t="s">
        <v>213</v>
      </c>
      <c r="F98" s="109">
        <v>1</v>
      </c>
      <c r="G98" s="110">
        <v>40255</v>
      </c>
      <c r="H98" s="81"/>
      <c r="I98" s="91"/>
      <c r="J98" s="83">
        <v>1</v>
      </c>
      <c r="K98" s="50">
        <v>40255</v>
      </c>
      <c r="L98" s="85"/>
      <c r="M98" s="85"/>
      <c r="N98" s="86">
        <v>1</v>
      </c>
      <c r="O98" s="91">
        <f t="shared" si="0"/>
        <v>40255</v>
      </c>
      <c r="P98" s="86"/>
      <c r="Q98" s="85"/>
      <c r="R98" s="86">
        <v>1</v>
      </c>
      <c r="S98" s="50">
        <v>40255</v>
      </c>
      <c r="T98" s="86">
        <v>1</v>
      </c>
      <c r="U98" s="91">
        <v>40255</v>
      </c>
      <c r="V98" s="91">
        <v>40255</v>
      </c>
      <c r="W98" s="91"/>
    </row>
    <row r="99" spans="1:23" ht="56.25" x14ac:dyDescent="0.25">
      <c r="A99" s="85" t="s">
        <v>10</v>
      </c>
      <c r="B99" s="80" t="s">
        <v>211</v>
      </c>
      <c r="C99" s="81">
        <v>1</v>
      </c>
      <c r="D99" s="113" t="s">
        <v>214</v>
      </c>
      <c r="E99" s="113" t="s">
        <v>215</v>
      </c>
      <c r="F99" s="109">
        <v>1</v>
      </c>
      <c r="G99" s="110">
        <v>37690</v>
      </c>
      <c r="H99" s="80"/>
      <c r="I99" s="85"/>
      <c r="J99" s="83">
        <v>1</v>
      </c>
      <c r="K99" s="50">
        <v>37690</v>
      </c>
      <c r="L99" s="85"/>
      <c r="M99" s="85"/>
      <c r="N99" s="86">
        <v>1</v>
      </c>
      <c r="O99" s="91">
        <f t="shared" si="0"/>
        <v>37690</v>
      </c>
      <c r="P99" s="86"/>
      <c r="Q99" s="85"/>
      <c r="R99" s="86">
        <v>1</v>
      </c>
      <c r="S99" s="50">
        <v>37690</v>
      </c>
      <c r="T99" s="86">
        <v>1</v>
      </c>
      <c r="U99" s="91">
        <v>37690</v>
      </c>
      <c r="V99" s="91">
        <v>37690</v>
      </c>
      <c r="W99" s="91"/>
    </row>
    <row r="100" spans="1:23" ht="33.75" x14ac:dyDescent="0.25">
      <c r="A100" s="85" t="s">
        <v>10</v>
      </c>
      <c r="B100" s="80" t="s">
        <v>211</v>
      </c>
      <c r="C100" s="81">
        <v>1</v>
      </c>
      <c r="D100" s="113" t="s">
        <v>216</v>
      </c>
      <c r="E100" s="113" t="s">
        <v>217</v>
      </c>
      <c r="F100" s="109">
        <v>1</v>
      </c>
      <c r="G100" s="110">
        <v>131490</v>
      </c>
      <c r="H100" s="80"/>
      <c r="I100" s="85"/>
      <c r="J100" s="83">
        <v>1</v>
      </c>
      <c r="K100" s="50">
        <v>131490</v>
      </c>
      <c r="L100" s="84">
        <v>1</v>
      </c>
      <c r="M100" s="91">
        <v>131490</v>
      </c>
      <c r="N100" s="86"/>
      <c r="O100" s="91"/>
      <c r="P100" s="86"/>
      <c r="Q100" s="91"/>
      <c r="R100" s="86"/>
      <c r="S100" s="91">
        <v>0</v>
      </c>
      <c r="T100" s="86"/>
      <c r="U100" s="85"/>
      <c r="V100" s="91"/>
      <c r="W100" s="91"/>
    </row>
    <row r="101" spans="1:23" ht="33.75" x14ac:dyDescent="0.25">
      <c r="A101" s="85" t="s">
        <v>10</v>
      </c>
      <c r="B101" s="80" t="s">
        <v>211</v>
      </c>
      <c r="C101" s="81">
        <v>1</v>
      </c>
      <c r="D101" s="113" t="s">
        <v>218</v>
      </c>
      <c r="E101" s="113" t="s">
        <v>219</v>
      </c>
      <c r="F101" s="109">
        <v>1</v>
      </c>
      <c r="G101" s="110">
        <v>68450</v>
      </c>
      <c r="H101" s="80"/>
      <c r="I101" s="85"/>
      <c r="J101" s="83">
        <v>1</v>
      </c>
      <c r="K101" s="50">
        <v>68450</v>
      </c>
      <c r="L101" s="84">
        <v>1</v>
      </c>
      <c r="M101" s="91">
        <v>68450</v>
      </c>
      <c r="N101" s="86"/>
      <c r="O101" s="91"/>
      <c r="P101" s="86"/>
      <c r="Q101" s="91"/>
      <c r="R101" s="86"/>
      <c r="S101" s="91">
        <v>0</v>
      </c>
      <c r="T101" s="86"/>
      <c r="U101" s="85"/>
      <c r="V101" s="91"/>
      <c r="W101" s="91"/>
    </row>
    <row r="102" spans="1:23" ht="45" x14ac:dyDescent="0.25">
      <c r="A102" s="85" t="s">
        <v>10</v>
      </c>
      <c r="B102" s="80" t="s">
        <v>211</v>
      </c>
      <c r="C102" s="81">
        <v>1</v>
      </c>
      <c r="D102" s="113" t="s">
        <v>220</v>
      </c>
      <c r="E102" s="113" t="s">
        <v>221</v>
      </c>
      <c r="F102" s="109">
        <v>1</v>
      </c>
      <c r="G102" s="110">
        <v>102870</v>
      </c>
      <c r="H102" s="80"/>
      <c r="I102" s="85"/>
      <c r="J102" s="83">
        <v>1</v>
      </c>
      <c r="K102" s="50">
        <v>102870</v>
      </c>
      <c r="L102" s="84">
        <v>1</v>
      </c>
      <c r="M102" s="91">
        <v>102870</v>
      </c>
      <c r="N102" s="86"/>
      <c r="O102" s="91"/>
      <c r="P102" s="86"/>
      <c r="Q102" s="91"/>
      <c r="R102" s="86"/>
      <c r="S102" s="91">
        <v>0</v>
      </c>
      <c r="T102" s="86"/>
      <c r="U102" s="85"/>
      <c r="V102" s="91"/>
      <c r="W102" s="91"/>
    </row>
    <row r="103" spans="1:23" ht="45" x14ac:dyDescent="0.25">
      <c r="A103" s="85" t="s">
        <v>10</v>
      </c>
      <c r="B103" s="80" t="s">
        <v>211</v>
      </c>
      <c r="C103" s="81">
        <v>1</v>
      </c>
      <c r="D103" s="113" t="s">
        <v>222</v>
      </c>
      <c r="E103" s="113" t="s">
        <v>223</v>
      </c>
      <c r="F103" s="109">
        <v>1</v>
      </c>
      <c r="G103" s="110">
        <v>32100</v>
      </c>
      <c r="H103" s="80"/>
      <c r="I103" s="85"/>
      <c r="J103" s="83">
        <v>1</v>
      </c>
      <c r="K103" s="50">
        <v>32100</v>
      </c>
      <c r="L103" s="84">
        <v>1</v>
      </c>
      <c r="M103" s="91">
        <v>32100</v>
      </c>
      <c r="N103" s="86"/>
      <c r="O103" s="91"/>
      <c r="P103" s="86"/>
      <c r="Q103" s="91"/>
      <c r="R103" s="86"/>
      <c r="S103" s="91">
        <v>0</v>
      </c>
      <c r="T103" s="86"/>
      <c r="U103" s="85"/>
      <c r="V103" s="91"/>
      <c r="W103" s="91"/>
    </row>
    <row r="104" spans="1:23" s="99" customFormat="1" x14ac:dyDescent="0.25">
      <c r="A104" s="281" t="s">
        <v>38</v>
      </c>
      <c r="B104" s="281"/>
      <c r="C104" s="96">
        <f>SUM(C98:C103)</f>
        <v>6</v>
      </c>
      <c r="D104" s="281"/>
      <c r="E104" s="281"/>
      <c r="F104" s="97">
        <f>SUM(F98:F103)</f>
        <v>6</v>
      </c>
      <c r="G104" s="67">
        <v>412855</v>
      </c>
      <c r="H104" s="97">
        <v>0</v>
      </c>
      <c r="I104" s="67">
        <v>0</v>
      </c>
      <c r="J104" s="97">
        <v>6</v>
      </c>
      <c r="K104" s="67">
        <v>412855</v>
      </c>
      <c r="L104" s="97">
        <v>4</v>
      </c>
      <c r="M104" s="67">
        <v>334910</v>
      </c>
      <c r="N104" s="65">
        <f>SUM(N98:N103)</f>
        <v>2</v>
      </c>
      <c r="O104" s="98">
        <f t="shared" si="0"/>
        <v>77945</v>
      </c>
      <c r="P104" s="97">
        <v>0</v>
      </c>
      <c r="Q104" s="116">
        <v>0</v>
      </c>
      <c r="R104" s="65">
        <f>SUM(R98:R103)</f>
        <v>2</v>
      </c>
      <c r="S104" s="67">
        <v>77945</v>
      </c>
      <c r="T104" s="65">
        <f>SUM(T98:T103)</f>
        <v>2</v>
      </c>
      <c r="U104" s="67">
        <v>77945</v>
      </c>
      <c r="V104" s="98">
        <f>SUM(V98:V103)</f>
        <v>77945</v>
      </c>
      <c r="W104" s="98">
        <f>SUM(W98:W103)</f>
        <v>0</v>
      </c>
    </row>
    <row r="105" spans="1:23" ht="78.75" x14ac:dyDescent="0.25">
      <c r="A105" s="85" t="s">
        <v>10</v>
      </c>
      <c r="B105" s="88" t="s">
        <v>144</v>
      </c>
      <c r="C105" s="81">
        <v>1</v>
      </c>
      <c r="D105" s="118" t="s">
        <v>224</v>
      </c>
      <c r="E105" s="108" t="s">
        <v>225</v>
      </c>
      <c r="F105" s="109">
        <v>1</v>
      </c>
      <c r="G105" s="7">
        <v>99180</v>
      </c>
      <c r="H105" s="80"/>
      <c r="I105" s="85"/>
      <c r="J105" s="83">
        <v>1</v>
      </c>
      <c r="K105" s="50">
        <v>99180</v>
      </c>
      <c r="L105" s="84">
        <v>1</v>
      </c>
      <c r="M105" s="91">
        <v>99180</v>
      </c>
      <c r="N105" s="86"/>
      <c r="O105" s="91"/>
      <c r="P105" s="86"/>
      <c r="Q105" s="91"/>
      <c r="R105" s="86"/>
      <c r="S105" s="91">
        <v>0</v>
      </c>
      <c r="T105" s="86"/>
      <c r="U105" s="85"/>
      <c r="V105" s="91"/>
      <c r="W105" s="91"/>
    </row>
    <row r="106" spans="1:23" s="99" customFormat="1" x14ac:dyDescent="0.25">
      <c r="A106" s="281" t="s">
        <v>41</v>
      </c>
      <c r="B106" s="281"/>
      <c r="C106" s="96">
        <f>SUM(C105:C105)</f>
        <v>1</v>
      </c>
      <c r="D106" s="281"/>
      <c r="E106" s="281"/>
      <c r="F106" s="97">
        <f>SUM(F105)</f>
        <v>1</v>
      </c>
      <c r="G106" s="67">
        <v>99180</v>
      </c>
      <c r="H106" s="97">
        <v>0</v>
      </c>
      <c r="I106" s="67">
        <v>0</v>
      </c>
      <c r="J106" s="97">
        <v>1</v>
      </c>
      <c r="K106" s="67">
        <v>99180</v>
      </c>
      <c r="L106" s="97">
        <v>1</v>
      </c>
      <c r="M106" s="67">
        <v>99180</v>
      </c>
      <c r="N106" s="65">
        <f>SUM(N105)</f>
        <v>0</v>
      </c>
      <c r="O106" s="91"/>
      <c r="P106" s="97">
        <v>0</v>
      </c>
      <c r="Q106" s="116">
        <v>0</v>
      </c>
      <c r="R106" s="65">
        <f>SUM(R105)</f>
        <v>0</v>
      </c>
      <c r="S106" s="67">
        <v>0</v>
      </c>
      <c r="T106" s="65">
        <f>SUM(T105)</f>
        <v>0</v>
      </c>
      <c r="U106" s="67">
        <v>0</v>
      </c>
      <c r="V106" s="67">
        <v>0</v>
      </c>
      <c r="W106" s="67">
        <v>0</v>
      </c>
    </row>
    <row r="107" spans="1:23" s="99" customFormat="1" ht="22.5" x14ac:dyDescent="0.25">
      <c r="A107" s="85" t="s">
        <v>10</v>
      </c>
      <c r="B107" s="80" t="s">
        <v>226</v>
      </c>
      <c r="C107" s="96">
        <v>1</v>
      </c>
      <c r="D107" s="108" t="s">
        <v>227</v>
      </c>
      <c r="E107" s="108" t="s">
        <v>228</v>
      </c>
      <c r="F107" s="119">
        <v>1</v>
      </c>
      <c r="G107" s="7">
        <v>91000</v>
      </c>
      <c r="H107" s="97"/>
      <c r="I107" s="67"/>
      <c r="J107" s="83">
        <v>1</v>
      </c>
      <c r="K107" s="120">
        <v>91000</v>
      </c>
      <c r="L107" s="97"/>
      <c r="M107" s="67"/>
      <c r="N107" s="83">
        <v>1</v>
      </c>
      <c r="O107" s="91">
        <f t="shared" si="0"/>
        <v>91000</v>
      </c>
      <c r="P107" s="83">
        <v>1</v>
      </c>
      <c r="Q107" s="7">
        <v>33074.35</v>
      </c>
      <c r="R107" s="83">
        <v>1</v>
      </c>
      <c r="S107" s="7">
        <v>57925.65</v>
      </c>
      <c r="T107" s="83">
        <v>1</v>
      </c>
      <c r="U107" s="91">
        <v>57925.65</v>
      </c>
      <c r="V107" s="91">
        <v>57925.65</v>
      </c>
      <c r="W107" s="91"/>
    </row>
    <row r="108" spans="1:23" s="99" customFormat="1" ht="22.5" x14ac:dyDescent="0.25">
      <c r="A108" s="85" t="s">
        <v>10</v>
      </c>
      <c r="B108" s="80" t="s">
        <v>226</v>
      </c>
      <c r="C108" s="96">
        <v>1</v>
      </c>
      <c r="D108" s="108" t="s">
        <v>229</v>
      </c>
      <c r="E108" s="108" t="s">
        <v>230</v>
      </c>
      <c r="F108" s="119">
        <v>1</v>
      </c>
      <c r="G108" s="7">
        <v>113821.43</v>
      </c>
      <c r="H108" s="97"/>
      <c r="I108" s="67"/>
      <c r="J108" s="83">
        <v>1</v>
      </c>
      <c r="K108" s="121">
        <v>113821.43</v>
      </c>
      <c r="L108" s="97"/>
      <c r="M108" s="67"/>
      <c r="N108" s="83">
        <v>1</v>
      </c>
      <c r="O108" s="91">
        <f t="shared" si="0"/>
        <v>113821.43</v>
      </c>
      <c r="P108" s="83">
        <v>1</v>
      </c>
      <c r="Q108" s="7">
        <v>18213.429999999993</v>
      </c>
      <c r="R108" s="83">
        <v>1</v>
      </c>
      <c r="S108" s="7">
        <v>95608</v>
      </c>
      <c r="T108" s="83">
        <v>1</v>
      </c>
      <c r="U108" s="91">
        <v>95608</v>
      </c>
      <c r="V108" s="91">
        <v>95608</v>
      </c>
      <c r="W108" s="91"/>
    </row>
    <row r="109" spans="1:23" s="99" customFormat="1" ht="22.5" x14ac:dyDescent="0.25">
      <c r="A109" s="85" t="s">
        <v>10</v>
      </c>
      <c r="B109" s="80" t="s">
        <v>226</v>
      </c>
      <c r="C109" s="96">
        <v>1</v>
      </c>
      <c r="D109" s="108" t="s">
        <v>231</v>
      </c>
      <c r="E109" s="108" t="s">
        <v>232</v>
      </c>
      <c r="F109" s="122">
        <v>1</v>
      </c>
      <c r="G109" s="7">
        <v>153555.4</v>
      </c>
      <c r="H109" s="97"/>
      <c r="I109" s="67"/>
      <c r="J109" s="83">
        <v>1</v>
      </c>
      <c r="K109" s="123">
        <v>153555.4</v>
      </c>
      <c r="L109" s="97"/>
      <c r="M109" s="67"/>
      <c r="N109" s="83">
        <v>1</v>
      </c>
      <c r="O109" s="91">
        <f t="shared" si="0"/>
        <v>153555.4</v>
      </c>
      <c r="P109" s="83">
        <v>1</v>
      </c>
      <c r="Q109" s="7">
        <v>75243.11</v>
      </c>
      <c r="R109" s="83">
        <v>1</v>
      </c>
      <c r="S109" s="7">
        <v>78312.289999999994</v>
      </c>
      <c r="T109" s="83">
        <v>1</v>
      </c>
      <c r="U109" s="91">
        <v>78312.289999999994</v>
      </c>
      <c r="V109" s="91">
        <v>78312.289999999994</v>
      </c>
      <c r="W109" s="91"/>
    </row>
    <row r="110" spans="1:23" s="99" customFormat="1" ht="33.75" x14ac:dyDescent="0.25">
      <c r="A110" s="85" t="s">
        <v>10</v>
      </c>
      <c r="B110" s="80" t="s">
        <v>226</v>
      </c>
      <c r="C110" s="96">
        <v>1</v>
      </c>
      <c r="D110" s="108" t="s">
        <v>233</v>
      </c>
      <c r="E110" s="108" t="s">
        <v>234</v>
      </c>
      <c r="F110" s="122">
        <v>1</v>
      </c>
      <c r="G110" s="7">
        <v>87206.06</v>
      </c>
      <c r="H110" s="97"/>
      <c r="I110" s="67"/>
      <c r="J110" s="83">
        <v>1</v>
      </c>
      <c r="K110" s="124">
        <v>87206.06</v>
      </c>
      <c r="L110" s="97"/>
      <c r="M110" s="67"/>
      <c r="N110" s="83">
        <v>1</v>
      </c>
      <c r="O110" s="91">
        <f t="shared" si="0"/>
        <v>87206.06</v>
      </c>
      <c r="P110" s="83">
        <v>1</v>
      </c>
      <c r="Q110" s="7">
        <v>28869.43</v>
      </c>
      <c r="R110" s="83">
        <v>1</v>
      </c>
      <c r="S110" s="7">
        <v>58336.63</v>
      </c>
      <c r="T110" s="83">
        <v>1</v>
      </c>
      <c r="U110" s="91">
        <v>58336.63</v>
      </c>
      <c r="V110" s="91">
        <v>58336.63</v>
      </c>
      <c r="W110" s="91"/>
    </row>
    <row r="111" spans="1:23" s="99" customFormat="1" ht="33.75" x14ac:dyDescent="0.25">
      <c r="A111" s="85" t="s">
        <v>10</v>
      </c>
      <c r="B111" s="80" t="s">
        <v>226</v>
      </c>
      <c r="C111" s="96">
        <v>1</v>
      </c>
      <c r="D111" s="108" t="s">
        <v>235</v>
      </c>
      <c r="E111" s="108" t="s">
        <v>236</v>
      </c>
      <c r="F111" s="109">
        <v>1</v>
      </c>
      <c r="G111" s="7">
        <v>81300.81</v>
      </c>
      <c r="H111" s="97"/>
      <c r="I111" s="67"/>
      <c r="J111" s="83">
        <v>1</v>
      </c>
      <c r="K111" s="110">
        <v>81300.81</v>
      </c>
      <c r="L111" s="83">
        <v>1</v>
      </c>
      <c r="M111" s="7">
        <v>81300.81</v>
      </c>
      <c r="N111" s="65"/>
      <c r="O111" s="91"/>
      <c r="P111" s="6"/>
      <c r="Q111" s="7"/>
      <c r="R111" s="65"/>
      <c r="S111" s="91">
        <v>0</v>
      </c>
      <c r="T111" s="65"/>
      <c r="U111" s="67"/>
      <c r="V111" s="91"/>
      <c r="W111" s="91"/>
    </row>
    <row r="112" spans="1:23" s="99" customFormat="1" x14ac:dyDescent="0.25">
      <c r="A112" s="281" t="s">
        <v>43</v>
      </c>
      <c r="B112" s="281"/>
      <c r="C112" s="96">
        <f>SUM(C107:C111)</f>
        <v>5</v>
      </c>
      <c r="D112" s="281"/>
      <c r="E112" s="281"/>
      <c r="F112" s="97">
        <f>SUM(F107:F111)</f>
        <v>5</v>
      </c>
      <c r="G112" s="67">
        <v>526883.69999999995</v>
      </c>
      <c r="H112" s="97">
        <v>0</v>
      </c>
      <c r="I112" s="67">
        <v>0</v>
      </c>
      <c r="J112" s="97">
        <v>5</v>
      </c>
      <c r="K112" s="67">
        <v>526883.69999999995</v>
      </c>
      <c r="L112" s="97">
        <v>1</v>
      </c>
      <c r="M112" s="67">
        <v>81300.81</v>
      </c>
      <c r="N112" s="65">
        <f>SUM(N107:N111)</f>
        <v>4</v>
      </c>
      <c r="O112" s="98">
        <f t="shared" si="0"/>
        <v>445582.88999999996</v>
      </c>
      <c r="P112" s="65">
        <f>SUM(P107:P111)</f>
        <v>4</v>
      </c>
      <c r="Q112" s="67">
        <f>SUM(Q107:Q111)</f>
        <v>155400.31999999998</v>
      </c>
      <c r="R112" s="65">
        <f>SUM(R107:R111)</f>
        <v>4</v>
      </c>
      <c r="S112" s="67">
        <v>290182.57</v>
      </c>
      <c r="T112" s="65">
        <f>SUM(T107:T111)</f>
        <v>4</v>
      </c>
      <c r="U112" s="67">
        <v>290182.57</v>
      </c>
      <c r="V112" s="98">
        <f>SUM(V107:V111)</f>
        <v>290182.57</v>
      </c>
      <c r="W112" s="98">
        <f>SUM(W107:W111)</f>
        <v>0</v>
      </c>
    </row>
    <row r="113" spans="1:23" ht="168.75" x14ac:dyDescent="0.25">
      <c r="A113" s="85" t="s">
        <v>10</v>
      </c>
      <c r="B113" s="3" t="s">
        <v>149</v>
      </c>
      <c r="C113" s="81">
        <v>1</v>
      </c>
      <c r="D113" s="125" t="s">
        <v>237</v>
      </c>
      <c r="E113" s="115" t="s">
        <v>238</v>
      </c>
      <c r="F113" s="109">
        <v>1</v>
      </c>
      <c r="G113" s="117">
        <v>286180</v>
      </c>
      <c r="H113" s="83"/>
      <c r="I113" s="85"/>
      <c r="J113" s="83">
        <v>1</v>
      </c>
      <c r="K113" s="50">
        <v>286180</v>
      </c>
      <c r="L113" s="84"/>
      <c r="M113" s="85"/>
      <c r="N113" s="83">
        <v>1</v>
      </c>
      <c r="O113" s="91">
        <f t="shared" si="0"/>
        <v>286180</v>
      </c>
      <c r="P113" s="83">
        <v>1</v>
      </c>
      <c r="Q113" s="91">
        <v>16039.630000000005</v>
      </c>
      <c r="R113" s="83">
        <v>1</v>
      </c>
      <c r="S113" s="50">
        <v>270140.37</v>
      </c>
      <c r="T113" s="83">
        <v>1</v>
      </c>
      <c r="U113" s="50">
        <v>270140.37</v>
      </c>
      <c r="V113" s="91">
        <v>148366.29</v>
      </c>
      <c r="W113" s="91">
        <v>121774.07999999999</v>
      </c>
    </row>
    <row r="114" spans="1:23" ht="78.75" x14ac:dyDescent="0.25">
      <c r="A114" s="85" t="s">
        <v>10</v>
      </c>
      <c r="B114" s="3" t="s">
        <v>149</v>
      </c>
      <c r="C114" s="81">
        <v>1</v>
      </c>
      <c r="D114" s="125" t="s">
        <v>239</v>
      </c>
      <c r="E114" s="113" t="s">
        <v>240</v>
      </c>
      <c r="F114" s="109">
        <v>1</v>
      </c>
      <c r="G114" s="7">
        <v>74796.75</v>
      </c>
      <c r="H114" s="83"/>
      <c r="I114" s="85"/>
      <c r="J114" s="83">
        <v>1</v>
      </c>
      <c r="K114" s="50">
        <v>74796.75</v>
      </c>
      <c r="L114" s="84"/>
      <c r="M114" s="85"/>
      <c r="N114" s="83">
        <v>1</v>
      </c>
      <c r="O114" s="91">
        <f t="shared" si="0"/>
        <v>74796.75</v>
      </c>
      <c r="P114" s="83">
        <v>1</v>
      </c>
      <c r="Q114" s="91">
        <v>9393.9199999999983</v>
      </c>
      <c r="R114" s="83">
        <v>1</v>
      </c>
      <c r="S114" s="50">
        <v>65402.83</v>
      </c>
      <c r="T114" s="83">
        <v>1</v>
      </c>
      <c r="U114" s="91">
        <v>65402.83</v>
      </c>
      <c r="V114" s="91">
        <v>65402.83</v>
      </c>
      <c r="W114" s="91"/>
    </row>
    <row r="115" spans="1:23" ht="101.25" x14ac:dyDescent="0.25">
      <c r="A115" s="85" t="s">
        <v>10</v>
      </c>
      <c r="B115" s="3" t="s">
        <v>149</v>
      </c>
      <c r="C115" s="81">
        <v>1</v>
      </c>
      <c r="D115" s="125" t="s">
        <v>241</v>
      </c>
      <c r="E115" s="113" t="s">
        <v>242</v>
      </c>
      <c r="F115" s="109">
        <v>1</v>
      </c>
      <c r="G115" s="7">
        <v>43250</v>
      </c>
      <c r="H115" s="83"/>
      <c r="I115" s="85"/>
      <c r="J115" s="83">
        <v>1</v>
      </c>
      <c r="K115" s="50">
        <v>43250</v>
      </c>
      <c r="L115" s="84"/>
      <c r="M115" s="85"/>
      <c r="N115" s="83">
        <v>1</v>
      </c>
      <c r="O115" s="91">
        <f t="shared" si="0"/>
        <v>43250</v>
      </c>
      <c r="P115" s="83"/>
      <c r="Q115" s="91"/>
      <c r="R115" s="83">
        <v>1</v>
      </c>
      <c r="S115" s="50">
        <v>43250</v>
      </c>
      <c r="T115" s="83">
        <v>1</v>
      </c>
      <c r="U115" s="91">
        <v>43250</v>
      </c>
      <c r="V115" s="91">
        <v>43250</v>
      </c>
      <c r="W115" s="91"/>
    </row>
    <row r="116" spans="1:23" ht="45" x14ac:dyDescent="0.25">
      <c r="A116" s="85" t="s">
        <v>10</v>
      </c>
      <c r="B116" s="3" t="s">
        <v>149</v>
      </c>
      <c r="C116" s="81">
        <v>1</v>
      </c>
      <c r="D116" s="125" t="s">
        <v>201</v>
      </c>
      <c r="E116" s="115" t="s">
        <v>243</v>
      </c>
      <c r="F116" s="122">
        <v>1</v>
      </c>
      <c r="G116" s="7">
        <v>38478.410000000003</v>
      </c>
      <c r="H116" s="83"/>
      <c r="I116" s="85"/>
      <c r="J116" s="83">
        <v>1</v>
      </c>
      <c r="K116" s="50">
        <v>38478.410000000003</v>
      </c>
      <c r="L116" s="84"/>
      <c r="M116" s="85"/>
      <c r="N116" s="83">
        <v>1</v>
      </c>
      <c r="O116" s="91">
        <f t="shared" si="0"/>
        <v>38478.410000000003</v>
      </c>
      <c r="P116" s="83">
        <v>1</v>
      </c>
      <c r="Q116" s="91">
        <v>8219.7300000000032</v>
      </c>
      <c r="R116" s="83">
        <v>1</v>
      </c>
      <c r="S116" s="50">
        <v>30258.68</v>
      </c>
      <c r="T116" s="83">
        <v>1</v>
      </c>
      <c r="U116" s="91">
        <v>30258.68</v>
      </c>
      <c r="V116" s="91">
        <v>30258.68</v>
      </c>
      <c r="W116" s="91"/>
    </row>
    <row r="117" spans="1:23" ht="45" x14ac:dyDescent="0.25">
      <c r="A117" s="85" t="s">
        <v>10</v>
      </c>
      <c r="B117" s="3" t="s">
        <v>149</v>
      </c>
      <c r="C117" s="81">
        <v>1</v>
      </c>
      <c r="D117" s="125" t="s">
        <v>244</v>
      </c>
      <c r="E117" s="115" t="s">
        <v>245</v>
      </c>
      <c r="F117" s="109">
        <v>1</v>
      </c>
      <c r="G117" s="7">
        <v>18132.23</v>
      </c>
      <c r="H117" s="83"/>
      <c r="I117" s="85"/>
      <c r="J117" s="83">
        <v>1</v>
      </c>
      <c r="K117" s="50">
        <v>18132.23</v>
      </c>
      <c r="L117" s="84"/>
      <c r="M117" s="85"/>
      <c r="N117" s="83">
        <v>1</v>
      </c>
      <c r="O117" s="91">
        <f t="shared" si="0"/>
        <v>18132.23</v>
      </c>
      <c r="P117" s="83">
        <v>1</v>
      </c>
      <c r="Q117" s="91">
        <v>2162.3999999999996</v>
      </c>
      <c r="R117" s="83">
        <v>1</v>
      </c>
      <c r="S117" s="50">
        <v>15969.83</v>
      </c>
      <c r="T117" s="83">
        <v>1</v>
      </c>
      <c r="U117" s="91">
        <v>15969.83</v>
      </c>
      <c r="V117" s="91">
        <v>15969.83</v>
      </c>
      <c r="W117" s="91"/>
    </row>
    <row r="118" spans="1:23" ht="56.25" x14ac:dyDescent="0.25">
      <c r="A118" s="85" t="s">
        <v>10</v>
      </c>
      <c r="B118" s="3" t="s">
        <v>149</v>
      </c>
      <c r="C118" s="81">
        <v>1</v>
      </c>
      <c r="D118" s="125" t="s">
        <v>246</v>
      </c>
      <c r="E118" s="113" t="s">
        <v>247</v>
      </c>
      <c r="F118" s="109">
        <v>1</v>
      </c>
      <c r="G118" s="5">
        <v>31900</v>
      </c>
      <c r="H118" s="83"/>
      <c r="I118" s="85"/>
      <c r="J118" s="83">
        <v>1</v>
      </c>
      <c r="K118" s="50">
        <v>31900</v>
      </c>
      <c r="L118" s="84"/>
      <c r="M118" s="85"/>
      <c r="N118" s="83">
        <v>1</v>
      </c>
      <c r="O118" s="91">
        <f t="shared" si="0"/>
        <v>31900</v>
      </c>
      <c r="P118" s="85"/>
      <c r="Q118" s="85"/>
      <c r="R118" s="83">
        <v>1</v>
      </c>
      <c r="S118" s="50">
        <v>31900</v>
      </c>
      <c r="T118" s="83">
        <v>1</v>
      </c>
      <c r="U118" s="91">
        <v>31900</v>
      </c>
      <c r="V118" s="91">
        <v>31900</v>
      </c>
      <c r="W118" s="91"/>
    </row>
    <row r="119" spans="1:23" s="99" customFormat="1" x14ac:dyDescent="0.25">
      <c r="A119" s="281" t="s">
        <v>45</v>
      </c>
      <c r="B119" s="281"/>
      <c r="C119" s="96">
        <f>SUM(C113:C118)</f>
        <v>6</v>
      </c>
      <c r="D119" s="281"/>
      <c r="E119" s="281"/>
      <c r="F119" s="65">
        <f>SUM(F113:F118)</f>
        <v>6</v>
      </c>
      <c r="G119" s="67">
        <v>492737.39</v>
      </c>
      <c r="H119" s="97">
        <v>0</v>
      </c>
      <c r="I119" s="67">
        <v>0</v>
      </c>
      <c r="J119" s="97">
        <v>6</v>
      </c>
      <c r="K119" s="67">
        <v>492737.39</v>
      </c>
      <c r="L119" s="97">
        <v>0</v>
      </c>
      <c r="M119" s="67">
        <v>0</v>
      </c>
      <c r="N119" s="65">
        <f>SUM(N113:N118)</f>
        <v>6</v>
      </c>
      <c r="O119" s="98">
        <f t="shared" si="0"/>
        <v>492737.39</v>
      </c>
      <c r="P119" s="65">
        <f>SUM(P113:P118)</f>
        <v>4</v>
      </c>
      <c r="Q119" s="67">
        <f>SUM(Q113:Q118)</f>
        <v>35815.680000000008</v>
      </c>
      <c r="R119" s="65">
        <f>SUM(R113:R118)</f>
        <v>6</v>
      </c>
      <c r="S119" s="67">
        <v>456921.71</v>
      </c>
      <c r="T119" s="65">
        <f>SUM(T113:T118)</f>
        <v>6</v>
      </c>
      <c r="U119" s="67">
        <v>456921.71</v>
      </c>
      <c r="V119" s="98">
        <f>SUM(V113:V118)</f>
        <v>335147.63</v>
      </c>
      <c r="W119" s="98">
        <f>SUM(W113:W118)</f>
        <v>121774.07999999999</v>
      </c>
    </row>
    <row r="120" spans="1:23" s="11" customFormat="1" ht="45" x14ac:dyDescent="0.25">
      <c r="A120" s="2" t="s">
        <v>10</v>
      </c>
      <c r="B120" s="3" t="s">
        <v>248</v>
      </c>
      <c r="C120" s="23">
        <v>1</v>
      </c>
      <c r="D120" s="126" t="s">
        <v>249</v>
      </c>
      <c r="E120" s="126" t="s">
        <v>250</v>
      </c>
      <c r="F120" s="127">
        <v>1</v>
      </c>
      <c r="G120" s="7">
        <v>23170.732500000002</v>
      </c>
      <c r="H120" s="65"/>
      <c r="I120" s="67"/>
      <c r="J120" s="6">
        <v>1</v>
      </c>
      <c r="K120" s="7">
        <v>23170.732500000002</v>
      </c>
      <c r="L120" s="10"/>
      <c r="M120" s="10"/>
      <c r="N120" s="6">
        <v>1</v>
      </c>
      <c r="O120" s="91">
        <f t="shared" si="0"/>
        <v>23170.732500000002</v>
      </c>
      <c r="P120" s="6">
        <v>1</v>
      </c>
      <c r="Q120" s="7">
        <v>9524.7125000000015</v>
      </c>
      <c r="R120" s="6">
        <v>1</v>
      </c>
      <c r="S120" s="5">
        <v>13646.02</v>
      </c>
      <c r="T120" s="6">
        <v>1</v>
      </c>
      <c r="U120" s="5">
        <v>13646.02</v>
      </c>
      <c r="V120" s="5">
        <v>13646.02</v>
      </c>
      <c r="W120" s="100"/>
    </row>
    <row r="121" spans="1:23" s="99" customFormat="1" x14ac:dyDescent="0.25">
      <c r="A121" s="281" t="s">
        <v>48</v>
      </c>
      <c r="B121" s="281"/>
      <c r="C121" s="96">
        <f>SUM(C120)</f>
        <v>1</v>
      </c>
      <c r="D121" s="281"/>
      <c r="E121" s="281"/>
      <c r="F121" s="65">
        <f>SUM(F120)</f>
        <v>1</v>
      </c>
      <c r="G121" s="67">
        <v>23170.732500000002</v>
      </c>
      <c r="H121" s="97">
        <v>0</v>
      </c>
      <c r="I121" s="67">
        <v>0</v>
      </c>
      <c r="J121" s="97">
        <v>1</v>
      </c>
      <c r="K121" s="67">
        <v>23170.732500000002</v>
      </c>
      <c r="L121" s="97">
        <v>0</v>
      </c>
      <c r="M121" s="67">
        <v>0</v>
      </c>
      <c r="N121" s="65">
        <f>SUM(N120)</f>
        <v>1</v>
      </c>
      <c r="O121" s="98">
        <f t="shared" si="0"/>
        <v>23170.732500000002</v>
      </c>
      <c r="P121" s="65">
        <f>SUM(P120)</f>
        <v>1</v>
      </c>
      <c r="Q121" s="67">
        <f>SUM(Q120)</f>
        <v>9524.7125000000015</v>
      </c>
      <c r="R121" s="65">
        <f>SUM(R120)</f>
        <v>1</v>
      </c>
      <c r="S121" s="67">
        <v>13646.02</v>
      </c>
      <c r="T121" s="65">
        <f>SUM(T120)</f>
        <v>1</v>
      </c>
      <c r="U121" s="67">
        <v>13646.02</v>
      </c>
      <c r="V121" s="98">
        <f>SUM(V120)</f>
        <v>13646.02</v>
      </c>
      <c r="W121" s="98">
        <f>SUM(W120)</f>
        <v>0</v>
      </c>
    </row>
    <row r="122" spans="1:23" ht="45" x14ac:dyDescent="0.25">
      <c r="A122" s="85" t="s">
        <v>10</v>
      </c>
      <c r="B122" s="3" t="s">
        <v>156</v>
      </c>
      <c r="C122" s="81">
        <v>1</v>
      </c>
      <c r="D122" s="113" t="s">
        <v>251</v>
      </c>
      <c r="E122" s="113" t="s">
        <v>252</v>
      </c>
      <c r="F122" s="128">
        <v>1</v>
      </c>
      <c r="G122" s="129">
        <v>22500</v>
      </c>
      <c r="H122" s="80"/>
      <c r="I122" s="85"/>
      <c r="J122" s="83">
        <v>1</v>
      </c>
      <c r="K122" s="50">
        <v>22500</v>
      </c>
      <c r="L122" s="85"/>
      <c r="M122" s="85"/>
      <c r="N122" s="83">
        <v>1</v>
      </c>
      <c r="O122" s="91">
        <f t="shared" si="0"/>
        <v>22500</v>
      </c>
      <c r="P122" s="86"/>
      <c r="Q122" s="85"/>
      <c r="R122" s="83">
        <v>1</v>
      </c>
      <c r="S122" s="50">
        <v>22500</v>
      </c>
      <c r="T122" s="83">
        <v>1</v>
      </c>
      <c r="U122" s="91">
        <v>22500</v>
      </c>
      <c r="V122" s="91">
        <v>22500</v>
      </c>
      <c r="W122" s="91"/>
    </row>
    <row r="123" spans="1:23" ht="78.75" x14ac:dyDescent="0.25">
      <c r="A123" s="85" t="s">
        <v>10</v>
      </c>
      <c r="B123" s="3" t="s">
        <v>156</v>
      </c>
      <c r="C123" s="81">
        <v>1</v>
      </c>
      <c r="D123" s="108" t="s">
        <v>253</v>
      </c>
      <c r="E123" s="108" t="s">
        <v>254</v>
      </c>
      <c r="F123" s="128">
        <v>1</v>
      </c>
      <c r="G123" s="129">
        <v>9216</v>
      </c>
      <c r="H123" s="80"/>
      <c r="I123" s="85"/>
      <c r="J123" s="83">
        <v>1</v>
      </c>
      <c r="K123" s="50">
        <v>9216</v>
      </c>
      <c r="L123" s="85"/>
      <c r="M123" s="85"/>
      <c r="N123" s="83">
        <v>1</v>
      </c>
      <c r="O123" s="91">
        <f t="shared" si="0"/>
        <v>9216</v>
      </c>
      <c r="P123" s="86"/>
      <c r="Q123" s="85"/>
      <c r="R123" s="83">
        <v>1</v>
      </c>
      <c r="S123" s="50">
        <v>9216</v>
      </c>
      <c r="T123" s="83">
        <v>1</v>
      </c>
      <c r="U123" s="91">
        <v>9216</v>
      </c>
      <c r="V123" s="91">
        <v>9216</v>
      </c>
      <c r="W123" s="91"/>
    </row>
    <row r="124" spans="1:23" ht="78.75" x14ac:dyDescent="0.25">
      <c r="A124" s="85" t="s">
        <v>10</v>
      </c>
      <c r="B124" s="3" t="s">
        <v>156</v>
      </c>
      <c r="C124" s="81">
        <v>1</v>
      </c>
      <c r="D124" s="108" t="s">
        <v>255</v>
      </c>
      <c r="E124" s="108" t="s">
        <v>256</v>
      </c>
      <c r="F124" s="128">
        <v>1</v>
      </c>
      <c r="G124" s="129">
        <v>22497</v>
      </c>
      <c r="H124" s="80"/>
      <c r="I124" s="85"/>
      <c r="J124" s="83">
        <v>1</v>
      </c>
      <c r="K124" s="50">
        <v>22497</v>
      </c>
      <c r="L124" s="85"/>
      <c r="M124" s="85"/>
      <c r="N124" s="83">
        <v>1</v>
      </c>
      <c r="O124" s="91">
        <f t="shared" si="0"/>
        <v>22497</v>
      </c>
      <c r="P124" s="86"/>
      <c r="Q124" s="85"/>
      <c r="R124" s="83">
        <v>1</v>
      </c>
      <c r="S124" s="50">
        <v>22497</v>
      </c>
      <c r="T124" s="83">
        <v>1</v>
      </c>
      <c r="U124" s="91">
        <v>22497</v>
      </c>
      <c r="V124" s="91">
        <v>22497</v>
      </c>
      <c r="W124" s="91"/>
    </row>
    <row r="125" spans="1:23" ht="101.25" x14ac:dyDescent="0.25">
      <c r="A125" s="85" t="s">
        <v>10</v>
      </c>
      <c r="B125" s="3" t="s">
        <v>156</v>
      </c>
      <c r="C125" s="81">
        <v>1</v>
      </c>
      <c r="D125" s="108" t="s">
        <v>257</v>
      </c>
      <c r="E125" s="108" t="s">
        <v>258</v>
      </c>
      <c r="F125" s="128">
        <v>1</v>
      </c>
      <c r="G125" s="129">
        <v>11307</v>
      </c>
      <c r="H125" s="80"/>
      <c r="I125" s="85"/>
      <c r="J125" s="83">
        <v>1</v>
      </c>
      <c r="K125" s="50">
        <v>11307</v>
      </c>
      <c r="L125" s="85"/>
      <c r="M125" s="85"/>
      <c r="N125" s="83">
        <v>1</v>
      </c>
      <c r="O125" s="91">
        <f t="shared" si="0"/>
        <v>11307</v>
      </c>
      <c r="P125" s="86"/>
      <c r="Q125" s="85"/>
      <c r="R125" s="83">
        <v>1</v>
      </c>
      <c r="S125" s="50">
        <v>11307</v>
      </c>
      <c r="T125" s="83">
        <v>1</v>
      </c>
      <c r="U125" s="91">
        <v>11307</v>
      </c>
      <c r="V125" s="91">
        <v>11307</v>
      </c>
      <c r="W125" s="91"/>
    </row>
    <row r="126" spans="1:23" ht="45" x14ac:dyDescent="0.25">
      <c r="A126" s="85" t="s">
        <v>10</v>
      </c>
      <c r="B126" s="3" t="s">
        <v>156</v>
      </c>
      <c r="C126" s="81">
        <v>1</v>
      </c>
      <c r="D126" s="113" t="s">
        <v>259</v>
      </c>
      <c r="E126" s="113" t="s">
        <v>260</v>
      </c>
      <c r="F126" s="128">
        <v>1</v>
      </c>
      <c r="G126" s="129">
        <v>21528</v>
      </c>
      <c r="H126" s="80"/>
      <c r="I126" s="85"/>
      <c r="J126" s="83">
        <v>1</v>
      </c>
      <c r="K126" s="50">
        <v>21528</v>
      </c>
      <c r="L126" s="85"/>
      <c r="M126" s="85"/>
      <c r="N126" s="83">
        <v>1</v>
      </c>
      <c r="O126" s="91">
        <f t="shared" si="0"/>
        <v>21528</v>
      </c>
      <c r="P126" s="86"/>
      <c r="Q126" s="85"/>
      <c r="R126" s="83">
        <v>1</v>
      </c>
      <c r="S126" s="50">
        <v>21528</v>
      </c>
      <c r="T126" s="83">
        <v>1</v>
      </c>
      <c r="U126" s="91">
        <v>21528</v>
      </c>
      <c r="V126" s="91">
        <v>21528</v>
      </c>
      <c r="W126" s="91"/>
    </row>
    <row r="127" spans="1:23" ht="33.75" x14ac:dyDescent="0.25">
      <c r="A127" s="85" t="s">
        <v>10</v>
      </c>
      <c r="B127" s="3" t="s">
        <v>156</v>
      </c>
      <c r="C127" s="81">
        <v>1</v>
      </c>
      <c r="D127" s="108" t="s">
        <v>249</v>
      </c>
      <c r="E127" s="108" t="s">
        <v>261</v>
      </c>
      <c r="F127" s="128">
        <v>1</v>
      </c>
      <c r="G127" s="129">
        <v>10875</v>
      </c>
      <c r="H127" s="80"/>
      <c r="I127" s="85"/>
      <c r="J127" s="83">
        <v>1</v>
      </c>
      <c r="K127" s="50">
        <v>10875</v>
      </c>
      <c r="L127" s="83">
        <v>1</v>
      </c>
      <c r="M127" s="106">
        <v>10875</v>
      </c>
      <c r="N127" s="86"/>
      <c r="O127" s="91"/>
      <c r="P127" s="111"/>
      <c r="Q127" s="106"/>
      <c r="R127" s="86"/>
      <c r="S127" s="106"/>
      <c r="T127" s="86"/>
      <c r="U127" s="91"/>
      <c r="V127" s="91"/>
      <c r="W127" s="91"/>
    </row>
    <row r="128" spans="1:23" ht="22.5" x14ac:dyDescent="0.25">
      <c r="A128" s="85" t="s">
        <v>10</v>
      </c>
      <c r="B128" s="3" t="s">
        <v>156</v>
      </c>
      <c r="C128" s="81">
        <v>1</v>
      </c>
      <c r="D128" s="108" t="s">
        <v>249</v>
      </c>
      <c r="E128" s="108" t="s">
        <v>262</v>
      </c>
      <c r="F128" s="128">
        <v>1</v>
      </c>
      <c r="G128" s="129">
        <v>13875</v>
      </c>
      <c r="H128" s="80"/>
      <c r="I128" s="85"/>
      <c r="J128" s="83">
        <v>1</v>
      </c>
      <c r="K128" s="50">
        <v>13875</v>
      </c>
      <c r="L128" s="83">
        <v>1</v>
      </c>
      <c r="M128" s="106">
        <v>13875</v>
      </c>
      <c r="N128" s="86"/>
      <c r="O128" s="91"/>
      <c r="P128" s="111"/>
      <c r="Q128" s="106"/>
      <c r="R128" s="86"/>
      <c r="S128" s="106"/>
      <c r="T128" s="86"/>
      <c r="U128" s="91"/>
      <c r="V128" s="91"/>
      <c r="W128" s="91"/>
    </row>
    <row r="129" spans="1:23" ht="33.75" x14ac:dyDescent="0.25">
      <c r="A129" s="85" t="s">
        <v>10</v>
      </c>
      <c r="B129" s="3" t="s">
        <v>156</v>
      </c>
      <c r="C129" s="81">
        <v>1</v>
      </c>
      <c r="D129" s="108" t="s">
        <v>201</v>
      </c>
      <c r="E129" s="108" t="s">
        <v>263</v>
      </c>
      <c r="F129" s="128">
        <v>1</v>
      </c>
      <c r="G129" s="129">
        <v>20505</v>
      </c>
      <c r="H129" s="80"/>
      <c r="I129" s="85"/>
      <c r="J129" s="83">
        <v>1</v>
      </c>
      <c r="K129" s="50">
        <v>20505</v>
      </c>
      <c r="L129" s="85"/>
      <c r="M129" s="85"/>
      <c r="N129" s="64">
        <v>1</v>
      </c>
      <c r="O129" s="91">
        <f t="shared" si="0"/>
        <v>20505</v>
      </c>
      <c r="P129" s="86">
        <v>1</v>
      </c>
      <c r="Q129" s="91">
        <v>205.04999999999927</v>
      </c>
      <c r="R129" s="64">
        <v>1</v>
      </c>
      <c r="S129" s="50">
        <v>20299.95</v>
      </c>
      <c r="T129" s="64">
        <v>1</v>
      </c>
      <c r="U129" s="91">
        <v>20299.95</v>
      </c>
      <c r="V129" s="91">
        <v>20299.95</v>
      </c>
      <c r="W129" s="91"/>
    </row>
    <row r="130" spans="1:23" s="99" customFormat="1" x14ac:dyDescent="0.25">
      <c r="A130" s="281" t="s">
        <v>52</v>
      </c>
      <c r="B130" s="281"/>
      <c r="C130" s="96">
        <f>SUM(C122:C129)</f>
        <v>8</v>
      </c>
      <c r="D130" s="281"/>
      <c r="E130" s="281"/>
      <c r="F130" s="97">
        <f>SUM(F122:F129)</f>
        <v>8</v>
      </c>
      <c r="G130" s="24">
        <v>132303</v>
      </c>
      <c r="H130" s="97">
        <v>0</v>
      </c>
      <c r="I130" s="24">
        <v>0</v>
      </c>
      <c r="J130" s="97">
        <v>8</v>
      </c>
      <c r="K130" s="24">
        <v>132303</v>
      </c>
      <c r="L130" s="97">
        <v>2</v>
      </c>
      <c r="M130" s="24">
        <v>24750</v>
      </c>
      <c r="N130" s="65">
        <f>SUM(N122:N129)</f>
        <v>6</v>
      </c>
      <c r="O130" s="98">
        <f t="shared" si="0"/>
        <v>107553</v>
      </c>
      <c r="P130" s="65">
        <f>SUM(P129)</f>
        <v>1</v>
      </c>
      <c r="Q130" s="24">
        <f>SUM(Q129)</f>
        <v>205.04999999999927</v>
      </c>
      <c r="R130" s="65">
        <f>SUM(R122:R129)</f>
        <v>6</v>
      </c>
      <c r="S130" s="24">
        <v>107347.95</v>
      </c>
      <c r="T130" s="65">
        <f>SUM(T122:T129)</f>
        <v>6</v>
      </c>
      <c r="U130" s="24">
        <v>107347.95</v>
      </c>
      <c r="V130" s="98">
        <f>SUM(V122:V129)</f>
        <v>107347.95</v>
      </c>
      <c r="W130" s="98">
        <f>SUM(W122:W129)</f>
        <v>0</v>
      </c>
    </row>
    <row r="131" spans="1:23" s="99" customFormat="1" x14ac:dyDescent="0.25">
      <c r="A131" s="85" t="s">
        <v>10</v>
      </c>
      <c r="B131" s="80" t="s">
        <v>264</v>
      </c>
      <c r="C131" s="50"/>
      <c r="D131" s="96"/>
      <c r="E131" s="96"/>
      <c r="F131" s="97"/>
      <c r="G131" s="24"/>
      <c r="H131" s="97"/>
      <c r="I131" s="24"/>
      <c r="J131" s="97"/>
      <c r="K131" s="24"/>
      <c r="L131" s="97"/>
      <c r="M131" s="24"/>
      <c r="N131" s="65"/>
      <c r="O131" s="91"/>
      <c r="P131" s="65"/>
      <c r="Q131" s="24"/>
      <c r="R131" s="65"/>
      <c r="S131" s="24"/>
      <c r="T131" s="65"/>
      <c r="U131" s="91"/>
      <c r="V131" s="91"/>
      <c r="W131" s="91"/>
    </row>
    <row r="132" spans="1:23" s="99" customFormat="1" x14ac:dyDescent="0.25">
      <c r="A132" s="281" t="s">
        <v>265</v>
      </c>
      <c r="B132" s="281"/>
      <c r="C132" s="96">
        <f>C131</f>
        <v>0</v>
      </c>
      <c r="D132" s="281"/>
      <c r="E132" s="281"/>
      <c r="F132" s="97">
        <v>0</v>
      </c>
      <c r="G132" s="53">
        <v>0</v>
      </c>
      <c r="H132" s="97">
        <v>0</v>
      </c>
      <c r="I132" s="53">
        <v>0</v>
      </c>
      <c r="J132" s="97">
        <v>0</v>
      </c>
      <c r="K132" s="53">
        <v>0</v>
      </c>
      <c r="L132" s="97">
        <v>0</v>
      </c>
      <c r="M132" s="53">
        <v>0</v>
      </c>
      <c r="N132" s="97">
        <v>0</v>
      </c>
      <c r="O132" s="98">
        <f t="shared" si="0"/>
        <v>0</v>
      </c>
      <c r="P132" s="97">
        <v>0</v>
      </c>
      <c r="Q132" s="53">
        <v>0</v>
      </c>
      <c r="R132" s="97">
        <v>0</v>
      </c>
      <c r="S132" s="53">
        <v>0</v>
      </c>
      <c r="T132" s="97">
        <v>0</v>
      </c>
      <c r="U132" s="53">
        <v>0</v>
      </c>
      <c r="V132" s="53">
        <v>0</v>
      </c>
      <c r="W132" s="53">
        <v>0</v>
      </c>
    </row>
    <row r="133" spans="1:23" s="99" customFormat="1" ht="146.25" x14ac:dyDescent="0.25">
      <c r="A133" s="85" t="s">
        <v>10</v>
      </c>
      <c r="B133" s="80" t="s">
        <v>266</v>
      </c>
      <c r="C133" s="81">
        <v>1</v>
      </c>
      <c r="D133" s="118" t="s">
        <v>235</v>
      </c>
      <c r="E133" s="108" t="s">
        <v>267</v>
      </c>
      <c r="F133" s="97"/>
      <c r="G133" s="24"/>
      <c r="H133" s="97"/>
      <c r="I133" s="24"/>
      <c r="J133" s="97"/>
      <c r="K133" s="24"/>
      <c r="L133" s="97"/>
      <c r="M133" s="24"/>
      <c r="N133" s="65"/>
      <c r="O133" s="91"/>
      <c r="P133" s="65"/>
      <c r="Q133" s="24"/>
      <c r="R133" s="65"/>
      <c r="S133" s="24"/>
      <c r="T133" s="65"/>
      <c r="U133" s="91"/>
      <c r="V133" s="91"/>
      <c r="W133" s="91"/>
    </row>
    <row r="134" spans="1:23" s="99" customFormat="1" ht="67.5" x14ac:dyDescent="0.25">
      <c r="A134" s="85" t="s">
        <v>10</v>
      </c>
      <c r="B134" s="80" t="s">
        <v>266</v>
      </c>
      <c r="C134" s="81">
        <v>1</v>
      </c>
      <c r="D134" s="118" t="s">
        <v>268</v>
      </c>
      <c r="E134" s="108" t="s">
        <v>269</v>
      </c>
      <c r="F134" s="97"/>
      <c r="G134" s="24"/>
      <c r="H134" s="97"/>
      <c r="I134" s="24"/>
      <c r="J134" s="97"/>
      <c r="K134" s="24"/>
      <c r="L134" s="97"/>
      <c r="M134" s="24"/>
      <c r="N134" s="65"/>
      <c r="O134" s="91"/>
      <c r="P134" s="65"/>
      <c r="Q134" s="24"/>
      <c r="R134" s="65"/>
      <c r="S134" s="24"/>
      <c r="T134" s="65"/>
      <c r="U134" s="91"/>
      <c r="V134" s="91"/>
      <c r="W134" s="91"/>
    </row>
    <row r="135" spans="1:23" s="99" customFormat="1" ht="67.5" x14ac:dyDescent="0.25">
      <c r="A135" s="85" t="s">
        <v>10</v>
      </c>
      <c r="B135" s="80" t="s">
        <v>266</v>
      </c>
      <c r="C135" s="81">
        <v>1</v>
      </c>
      <c r="D135" s="108" t="s">
        <v>270</v>
      </c>
      <c r="E135" s="108" t="s">
        <v>271</v>
      </c>
      <c r="F135" s="128">
        <v>1</v>
      </c>
      <c r="G135" s="5">
        <v>295990</v>
      </c>
      <c r="H135" s="97"/>
      <c r="I135" s="24"/>
      <c r="J135" s="83">
        <v>1</v>
      </c>
      <c r="K135" s="5">
        <v>295990</v>
      </c>
      <c r="L135" s="97"/>
      <c r="M135" s="24"/>
      <c r="N135" s="6">
        <v>1</v>
      </c>
      <c r="O135" s="91">
        <f t="shared" ref="O135:O198" si="1">K135-M135</f>
        <v>295990</v>
      </c>
      <c r="P135" s="65"/>
      <c r="Q135" s="24"/>
      <c r="R135" s="6">
        <v>1</v>
      </c>
      <c r="S135" s="5">
        <v>295990</v>
      </c>
      <c r="T135" s="6">
        <v>1</v>
      </c>
      <c r="U135" s="91">
        <v>295990</v>
      </c>
      <c r="V135" s="91">
        <v>295990</v>
      </c>
      <c r="W135" s="91"/>
    </row>
    <row r="136" spans="1:23" s="99" customFormat="1" ht="45" x14ac:dyDescent="0.25">
      <c r="A136" s="85" t="s">
        <v>10</v>
      </c>
      <c r="B136" s="80" t="s">
        <v>266</v>
      </c>
      <c r="C136" s="81">
        <v>1</v>
      </c>
      <c r="D136" s="108" t="s">
        <v>201</v>
      </c>
      <c r="E136" s="108" t="s">
        <v>272</v>
      </c>
      <c r="F136" s="128">
        <v>1</v>
      </c>
      <c r="G136" s="5">
        <v>221130</v>
      </c>
      <c r="H136" s="97"/>
      <c r="I136" s="24"/>
      <c r="J136" s="83">
        <v>1</v>
      </c>
      <c r="K136" s="5">
        <v>221130</v>
      </c>
      <c r="L136" s="97"/>
      <c r="M136" s="24"/>
      <c r="N136" s="6">
        <v>1</v>
      </c>
      <c r="O136" s="91">
        <f t="shared" si="1"/>
        <v>221130</v>
      </c>
      <c r="P136" s="6">
        <v>1</v>
      </c>
      <c r="Q136" s="5">
        <v>30958.200000000012</v>
      </c>
      <c r="R136" s="6">
        <v>1</v>
      </c>
      <c r="S136" s="5">
        <v>190171.8</v>
      </c>
      <c r="T136" s="6">
        <v>1</v>
      </c>
      <c r="U136" s="5">
        <v>190171.8</v>
      </c>
      <c r="V136" s="91"/>
      <c r="W136" s="91">
        <v>190171.8</v>
      </c>
    </row>
    <row r="137" spans="1:23" s="99" customFormat="1" x14ac:dyDescent="0.25">
      <c r="A137" s="281" t="s">
        <v>50</v>
      </c>
      <c r="B137" s="281"/>
      <c r="C137" s="96">
        <f>SUM(C133:C136)</f>
        <v>4</v>
      </c>
      <c r="D137" s="281"/>
      <c r="E137" s="281"/>
      <c r="F137" s="97">
        <f>SUM(F133:F136)</f>
        <v>2</v>
      </c>
      <c r="G137" s="24">
        <v>517120</v>
      </c>
      <c r="H137" s="97">
        <v>0</v>
      </c>
      <c r="I137" s="24">
        <v>0</v>
      </c>
      <c r="J137" s="97">
        <v>2</v>
      </c>
      <c r="K137" s="24">
        <v>517120</v>
      </c>
      <c r="L137" s="97">
        <v>0</v>
      </c>
      <c r="M137" s="24">
        <v>0</v>
      </c>
      <c r="N137" s="65">
        <f>SUM(N133:N136)</f>
        <v>2</v>
      </c>
      <c r="O137" s="98">
        <f t="shared" si="1"/>
        <v>517120</v>
      </c>
      <c r="P137" s="65">
        <f>SUM(P136)</f>
        <v>1</v>
      </c>
      <c r="Q137" s="24">
        <f>SUM(Q136)</f>
        <v>30958.200000000012</v>
      </c>
      <c r="R137" s="65">
        <f>SUM(R133:R136)</f>
        <v>2</v>
      </c>
      <c r="S137" s="24">
        <v>486161.8</v>
      </c>
      <c r="T137" s="65">
        <f>SUM(T133:T136)</f>
        <v>2</v>
      </c>
      <c r="U137" s="24">
        <v>486161.8</v>
      </c>
      <c r="V137" s="98">
        <f>SUM(V135:V136)</f>
        <v>295990</v>
      </c>
      <c r="W137" s="98">
        <f>SUM(W135:W136)</f>
        <v>190171.8</v>
      </c>
    </row>
    <row r="138" spans="1:23" s="99" customFormat="1" x14ac:dyDescent="0.25">
      <c r="A138" s="287" t="s">
        <v>273</v>
      </c>
      <c r="B138" s="287"/>
      <c r="C138" s="130">
        <f>C137+C132+C130+C121+C119+C112+C106+C104+C97+C92+C89+C84+C80+C76+C74+C72+C70+C68+C66+C64</f>
        <v>54</v>
      </c>
      <c r="D138" s="287"/>
      <c r="E138" s="287"/>
      <c r="F138" s="8">
        <f>F137+F132+F130+F121+F119+F112+F106+F104+F97+F92+F89+F84+F80+F76+F74+F72+F70+F68+F66+F64</f>
        <v>41</v>
      </c>
      <c r="G138" s="15">
        <v>3613924.8254999998</v>
      </c>
      <c r="H138" s="8">
        <v>0</v>
      </c>
      <c r="I138" s="15">
        <v>0</v>
      </c>
      <c r="J138" s="8">
        <f>J137+J132+J130+J121+J119+J112+J106+J104+J97+J92+J89+J84+J80+J76+J74+J72+J70+J68+J66+J64</f>
        <v>41</v>
      </c>
      <c r="K138" s="15">
        <v>3613924.8254999998</v>
      </c>
      <c r="L138" s="8">
        <f>L137+L132+L130+L121+L119+L112+L106+L104+L97+L92+L89+L84+L80+L76+L74+L72+L70+L68+L66+L64</f>
        <v>9</v>
      </c>
      <c r="M138" s="15">
        <v>745730.81</v>
      </c>
      <c r="N138" s="8">
        <f>N137+N132+N130+N121+N119+N112+N106+N104+N97+N92+N89+N84+N80+N76+N74+N72+N70+N68+N66+N64</f>
        <v>32</v>
      </c>
      <c r="O138" s="15">
        <f t="shared" si="1"/>
        <v>2868194.0154999997</v>
      </c>
      <c r="P138" s="130">
        <f>P137+P132+P130+P121+P119+P112+P106+P104+P97+P92+P89+P84+P80+P76+P74+P72+P70+P68+P66+P64</f>
        <v>15</v>
      </c>
      <c r="Q138" s="15">
        <f>Q137+Q132+Q130+Q121+Q119+Q112+Q106+Q104+Q97+Q92+Q89+Q84+Q80+Q76+Q74+Q72+Q70+Q68+Q66+Q64</f>
        <v>469256.96250000002</v>
      </c>
      <c r="R138" s="8">
        <f>R137+R132+R130+R121+R119+R112+R106+R104+R97+R92+R89+R84+R80+R76+R74+R72+R70+R68+R66+R64</f>
        <v>32</v>
      </c>
      <c r="S138" s="15">
        <v>2398937.0530000003</v>
      </c>
      <c r="T138" s="8">
        <f>T137+T132+T130+T121+T119+T112+T106+T104+T97+T92+T89+T84+T80+T76+T74+T72+T70+T68+T66+T64</f>
        <v>32</v>
      </c>
      <c r="U138" s="15">
        <v>2398937.0530000003</v>
      </c>
      <c r="V138" s="15">
        <f>V137+V132+V130+V121+V119+V112+V106+V104+V97+V92+V89+V84+V80+V76+V74+V72+V70+V68+V66+V64</f>
        <v>1910854.6030000004</v>
      </c>
      <c r="W138" s="15">
        <f>W137+W132+W130+W121+W119+W112+W106+W104+W97+W92+W89+W84+W80+W76+W74+W72+W70+W68+W66+W64</f>
        <v>488082.45</v>
      </c>
    </row>
    <row r="139" spans="1:23" s="4" customFormat="1" ht="56.25" x14ac:dyDescent="0.25">
      <c r="A139" s="2" t="s">
        <v>11</v>
      </c>
      <c r="B139" s="3" t="s">
        <v>81</v>
      </c>
      <c r="C139" s="23">
        <v>1</v>
      </c>
      <c r="D139" s="131" t="s">
        <v>274</v>
      </c>
      <c r="E139" s="131" t="s">
        <v>275</v>
      </c>
      <c r="F139" s="6"/>
      <c r="G139" s="3"/>
      <c r="H139" s="2"/>
      <c r="I139" s="2"/>
      <c r="J139" s="23"/>
      <c r="K139" s="3"/>
      <c r="L139" s="2"/>
      <c r="M139" s="2"/>
      <c r="N139" s="64"/>
      <c r="O139" s="91"/>
      <c r="P139" s="64"/>
      <c r="Q139" s="2"/>
      <c r="R139" s="64"/>
      <c r="S139" s="2"/>
      <c r="T139" s="64"/>
      <c r="U139" s="2"/>
      <c r="V139" s="100"/>
      <c r="W139" s="100"/>
    </row>
    <row r="140" spans="1:23" s="4" customFormat="1" ht="90" x14ac:dyDescent="0.25">
      <c r="A140" s="2" t="s">
        <v>11</v>
      </c>
      <c r="B140" s="3" t="s">
        <v>81</v>
      </c>
      <c r="C140" s="23">
        <v>1</v>
      </c>
      <c r="D140" s="131" t="s">
        <v>276</v>
      </c>
      <c r="E140" s="131" t="s">
        <v>277</v>
      </c>
      <c r="F140" s="64"/>
      <c r="G140" s="89"/>
      <c r="H140" s="2"/>
      <c r="I140" s="2"/>
      <c r="J140" s="6"/>
      <c r="K140" s="89"/>
      <c r="L140" s="2"/>
      <c r="M140" s="2"/>
      <c r="N140" s="64"/>
      <c r="O140" s="91"/>
      <c r="P140" s="64"/>
      <c r="Q140" s="2"/>
      <c r="R140" s="64"/>
      <c r="S140" s="2"/>
      <c r="T140" s="64"/>
      <c r="U140" s="89"/>
      <c r="V140" s="100"/>
      <c r="W140" s="100"/>
    </row>
    <row r="141" spans="1:23" s="4" customFormat="1" ht="56.25" x14ac:dyDescent="0.25">
      <c r="A141" s="2" t="s">
        <v>11</v>
      </c>
      <c r="B141" s="3" t="s">
        <v>81</v>
      </c>
      <c r="C141" s="23">
        <v>1</v>
      </c>
      <c r="D141" s="131" t="s">
        <v>278</v>
      </c>
      <c r="E141" s="131" t="s">
        <v>279</v>
      </c>
      <c r="F141" s="132">
        <v>1</v>
      </c>
      <c r="G141" s="89">
        <v>209750</v>
      </c>
      <c r="H141" s="2"/>
      <c r="I141" s="2"/>
      <c r="J141" s="6">
        <v>1</v>
      </c>
      <c r="K141" s="89">
        <v>209750</v>
      </c>
      <c r="L141" s="2"/>
      <c r="M141" s="2"/>
      <c r="N141" s="64">
        <v>1</v>
      </c>
      <c r="O141" s="91">
        <f t="shared" si="1"/>
        <v>209750</v>
      </c>
      <c r="P141" s="64"/>
      <c r="Q141" s="2"/>
      <c r="R141" s="64">
        <v>1</v>
      </c>
      <c r="S141" s="89">
        <v>209750</v>
      </c>
      <c r="T141" s="64">
        <v>1</v>
      </c>
      <c r="U141" s="100">
        <v>209750</v>
      </c>
      <c r="V141" s="100">
        <v>209750</v>
      </c>
      <c r="W141" s="100"/>
    </row>
    <row r="142" spans="1:23" s="4" customFormat="1" ht="45" x14ac:dyDescent="0.25">
      <c r="A142" s="2" t="s">
        <v>11</v>
      </c>
      <c r="B142" s="3" t="s">
        <v>81</v>
      </c>
      <c r="C142" s="23">
        <v>1</v>
      </c>
      <c r="D142" s="131" t="s">
        <v>280</v>
      </c>
      <c r="E142" s="131" t="s">
        <v>281</v>
      </c>
      <c r="F142" s="132">
        <v>1</v>
      </c>
      <c r="G142" s="89">
        <v>149590</v>
      </c>
      <c r="H142" s="2"/>
      <c r="I142" s="2"/>
      <c r="J142" s="6">
        <v>1</v>
      </c>
      <c r="K142" s="89">
        <v>149590</v>
      </c>
      <c r="L142" s="2"/>
      <c r="M142" s="2"/>
      <c r="N142" s="64">
        <v>1</v>
      </c>
      <c r="O142" s="91">
        <f t="shared" si="1"/>
        <v>149590</v>
      </c>
      <c r="P142" s="64"/>
      <c r="Q142" s="100"/>
      <c r="R142" s="64">
        <v>1</v>
      </c>
      <c r="S142" s="89">
        <v>149590</v>
      </c>
      <c r="T142" s="64">
        <v>1</v>
      </c>
      <c r="U142" s="100">
        <v>149590</v>
      </c>
      <c r="V142" s="100">
        <v>149590</v>
      </c>
      <c r="W142" s="100"/>
    </row>
    <row r="143" spans="1:23" s="4" customFormat="1" ht="45" x14ac:dyDescent="0.25">
      <c r="A143" s="2" t="s">
        <v>11</v>
      </c>
      <c r="B143" s="3" t="s">
        <v>81</v>
      </c>
      <c r="C143" s="23">
        <v>1</v>
      </c>
      <c r="D143" s="131" t="s">
        <v>282</v>
      </c>
      <c r="E143" s="131" t="s">
        <v>283</v>
      </c>
      <c r="F143" s="132">
        <v>1</v>
      </c>
      <c r="G143" s="89">
        <v>228390</v>
      </c>
      <c r="H143" s="2"/>
      <c r="I143" s="2"/>
      <c r="J143" s="6">
        <v>1</v>
      </c>
      <c r="K143" s="89">
        <v>228390</v>
      </c>
      <c r="L143" s="2"/>
      <c r="M143" s="2"/>
      <c r="N143" s="64">
        <v>1</v>
      </c>
      <c r="O143" s="91">
        <f t="shared" si="1"/>
        <v>228390</v>
      </c>
      <c r="P143" s="64"/>
      <c r="Q143" s="2"/>
      <c r="R143" s="64">
        <v>1</v>
      </c>
      <c r="S143" s="89">
        <v>228390</v>
      </c>
      <c r="T143" s="64">
        <v>1</v>
      </c>
      <c r="U143" s="100">
        <v>228390</v>
      </c>
      <c r="V143" s="100">
        <v>228390</v>
      </c>
      <c r="W143" s="100"/>
    </row>
    <row r="144" spans="1:23" s="4" customFormat="1" ht="33.75" x14ac:dyDescent="0.25">
      <c r="A144" s="2" t="s">
        <v>11</v>
      </c>
      <c r="B144" s="3" t="s">
        <v>81</v>
      </c>
      <c r="C144" s="23">
        <v>1</v>
      </c>
      <c r="D144" s="131" t="s">
        <v>284</v>
      </c>
      <c r="E144" s="131" t="s">
        <v>285</v>
      </c>
      <c r="F144" s="132">
        <v>1</v>
      </c>
      <c r="G144" s="89">
        <v>245485</v>
      </c>
      <c r="H144" s="2"/>
      <c r="I144" s="2"/>
      <c r="J144" s="6">
        <v>1</v>
      </c>
      <c r="K144" s="89">
        <v>245485</v>
      </c>
      <c r="L144" s="2"/>
      <c r="M144" s="2"/>
      <c r="N144" s="64">
        <v>1</v>
      </c>
      <c r="O144" s="91">
        <f t="shared" si="1"/>
        <v>245485</v>
      </c>
      <c r="P144" s="64">
        <v>1</v>
      </c>
      <c r="Q144" s="100">
        <v>169500</v>
      </c>
      <c r="R144" s="64">
        <v>1</v>
      </c>
      <c r="S144" s="89">
        <v>75985</v>
      </c>
      <c r="T144" s="64">
        <v>1</v>
      </c>
      <c r="U144" s="100">
        <v>75985</v>
      </c>
      <c r="V144" s="100">
        <v>75985</v>
      </c>
      <c r="W144" s="100"/>
    </row>
    <row r="145" spans="1:23" s="4" customFormat="1" ht="33.75" x14ac:dyDescent="0.25">
      <c r="A145" s="2" t="s">
        <v>11</v>
      </c>
      <c r="B145" s="3" t="s">
        <v>81</v>
      </c>
      <c r="C145" s="23">
        <v>1</v>
      </c>
      <c r="D145" s="131" t="s">
        <v>286</v>
      </c>
      <c r="E145" s="131" t="s">
        <v>287</v>
      </c>
      <c r="F145" s="132">
        <v>1</v>
      </c>
      <c r="G145" s="89">
        <v>179205</v>
      </c>
      <c r="H145" s="2"/>
      <c r="I145" s="2"/>
      <c r="J145" s="6">
        <v>1</v>
      </c>
      <c r="K145" s="89">
        <v>179205</v>
      </c>
      <c r="L145" s="2"/>
      <c r="M145" s="2"/>
      <c r="N145" s="64">
        <v>1</v>
      </c>
      <c r="O145" s="91">
        <f t="shared" si="1"/>
        <v>179205</v>
      </c>
      <c r="P145" s="64">
        <v>1</v>
      </c>
      <c r="Q145" s="100">
        <v>41555</v>
      </c>
      <c r="R145" s="64">
        <v>1</v>
      </c>
      <c r="S145" s="89">
        <v>137650</v>
      </c>
      <c r="T145" s="64">
        <v>1</v>
      </c>
      <c r="U145" s="89">
        <v>137650</v>
      </c>
      <c r="V145" s="100">
        <v>121971</v>
      </c>
      <c r="W145" s="100">
        <v>15679</v>
      </c>
    </row>
    <row r="146" spans="1:23" s="4" customFormat="1" ht="90" x14ac:dyDescent="0.25">
      <c r="A146" s="2" t="s">
        <v>11</v>
      </c>
      <c r="B146" s="3" t="s">
        <v>81</v>
      </c>
      <c r="C146" s="23">
        <v>1</v>
      </c>
      <c r="D146" s="131" t="s">
        <v>288</v>
      </c>
      <c r="E146" s="131" t="s">
        <v>289</v>
      </c>
      <c r="F146" s="132">
        <v>1</v>
      </c>
      <c r="G146" s="89">
        <v>186170</v>
      </c>
      <c r="H146" s="2"/>
      <c r="I146" s="2"/>
      <c r="J146" s="6">
        <v>1</v>
      </c>
      <c r="K146" s="89">
        <v>186170</v>
      </c>
      <c r="L146" s="63">
        <v>1</v>
      </c>
      <c r="M146" s="100">
        <v>186170</v>
      </c>
      <c r="N146" s="64"/>
      <c r="O146" s="91"/>
      <c r="P146" s="64"/>
      <c r="Q146" s="100"/>
      <c r="R146" s="64"/>
      <c r="S146" s="100">
        <v>0</v>
      </c>
      <c r="T146" s="64"/>
      <c r="U146" s="89"/>
      <c r="V146" s="100"/>
      <c r="W146" s="100"/>
    </row>
    <row r="147" spans="1:23" s="4" customFormat="1" ht="56.25" x14ac:dyDescent="0.25">
      <c r="A147" s="2" t="s">
        <v>11</v>
      </c>
      <c r="B147" s="3" t="s">
        <v>81</v>
      </c>
      <c r="C147" s="23">
        <v>1</v>
      </c>
      <c r="D147" s="131" t="s">
        <v>290</v>
      </c>
      <c r="E147" s="131" t="s">
        <v>291</v>
      </c>
      <c r="F147" s="132">
        <v>1</v>
      </c>
      <c r="G147" s="89">
        <v>44925</v>
      </c>
      <c r="H147" s="2"/>
      <c r="I147" s="2"/>
      <c r="J147" s="6">
        <v>1</v>
      </c>
      <c r="K147" s="89">
        <v>44925</v>
      </c>
      <c r="L147" s="2"/>
      <c r="M147" s="2"/>
      <c r="N147" s="64">
        <v>1</v>
      </c>
      <c r="O147" s="91">
        <f t="shared" si="1"/>
        <v>44925</v>
      </c>
      <c r="P147" s="64">
        <v>1</v>
      </c>
      <c r="Q147" s="100">
        <v>810</v>
      </c>
      <c r="R147" s="64">
        <v>1</v>
      </c>
      <c r="S147" s="89">
        <v>44115</v>
      </c>
      <c r="T147" s="64">
        <v>1</v>
      </c>
      <c r="U147" s="89">
        <v>44115</v>
      </c>
      <c r="V147" s="100">
        <v>44115</v>
      </c>
      <c r="W147" s="100"/>
    </row>
    <row r="148" spans="1:23" s="4" customFormat="1" ht="101.25" x14ac:dyDescent="0.25">
      <c r="A148" s="2" t="s">
        <v>11</v>
      </c>
      <c r="B148" s="3" t="s">
        <v>81</v>
      </c>
      <c r="C148" s="23">
        <v>1</v>
      </c>
      <c r="D148" s="131" t="s">
        <v>292</v>
      </c>
      <c r="E148" s="131" t="s">
        <v>293</v>
      </c>
      <c r="F148" s="132">
        <v>1</v>
      </c>
      <c r="G148" s="89">
        <v>238275</v>
      </c>
      <c r="H148" s="2"/>
      <c r="I148" s="2"/>
      <c r="J148" s="6">
        <v>1</v>
      </c>
      <c r="K148" s="89">
        <v>238275</v>
      </c>
      <c r="L148" s="2"/>
      <c r="M148" s="2"/>
      <c r="N148" s="64">
        <v>1</v>
      </c>
      <c r="O148" s="91">
        <f t="shared" si="1"/>
        <v>238275</v>
      </c>
      <c r="P148" s="64">
        <v>1</v>
      </c>
      <c r="Q148" s="100">
        <v>12000</v>
      </c>
      <c r="R148" s="64">
        <v>1</v>
      </c>
      <c r="S148" s="89">
        <v>226275</v>
      </c>
      <c r="T148" s="64">
        <v>1</v>
      </c>
      <c r="U148" s="89">
        <v>226275</v>
      </c>
      <c r="V148" s="100">
        <v>226275</v>
      </c>
      <c r="W148" s="100"/>
    </row>
    <row r="149" spans="1:23" s="4" customFormat="1" ht="33.75" x14ac:dyDescent="0.25">
      <c r="A149" s="2" t="s">
        <v>11</v>
      </c>
      <c r="B149" s="3" t="s">
        <v>81</v>
      </c>
      <c r="C149" s="23">
        <v>1</v>
      </c>
      <c r="D149" s="131" t="s">
        <v>294</v>
      </c>
      <c r="E149" s="131" t="s">
        <v>295</v>
      </c>
      <c r="F149" s="132">
        <v>1</v>
      </c>
      <c r="G149" s="89">
        <v>15010</v>
      </c>
      <c r="H149" s="2"/>
      <c r="I149" s="2"/>
      <c r="J149" s="6">
        <v>1</v>
      </c>
      <c r="K149" s="89">
        <v>15010</v>
      </c>
      <c r="L149" s="2"/>
      <c r="M149" s="2"/>
      <c r="N149" s="64">
        <v>1</v>
      </c>
      <c r="O149" s="91">
        <f t="shared" si="1"/>
        <v>15010</v>
      </c>
      <c r="P149" s="64">
        <v>1</v>
      </c>
      <c r="Q149" s="100">
        <v>4431.5499999999993</v>
      </c>
      <c r="R149" s="64">
        <v>1</v>
      </c>
      <c r="S149" s="89">
        <v>10578.45</v>
      </c>
      <c r="T149" s="64">
        <v>1</v>
      </c>
      <c r="U149" s="89">
        <v>10578.45</v>
      </c>
      <c r="V149" s="100">
        <v>10578.45</v>
      </c>
      <c r="W149" s="100"/>
    </row>
    <row r="150" spans="1:23" s="4" customFormat="1" ht="45" x14ac:dyDescent="0.25">
      <c r="A150" s="2" t="s">
        <v>11</v>
      </c>
      <c r="B150" s="3" t="s">
        <v>81</v>
      </c>
      <c r="C150" s="23">
        <v>1</v>
      </c>
      <c r="D150" s="131" t="s">
        <v>296</v>
      </c>
      <c r="E150" s="131" t="s">
        <v>297</v>
      </c>
      <c r="F150" s="132">
        <v>1</v>
      </c>
      <c r="G150" s="89">
        <v>225885</v>
      </c>
      <c r="H150" s="2"/>
      <c r="I150" s="2"/>
      <c r="J150" s="6">
        <v>1</v>
      </c>
      <c r="K150" s="89">
        <v>225885</v>
      </c>
      <c r="L150" s="2"/>
      <c r="M150" s="2"/>
      <c r="N150" s="64">
        <v>1</v>
      </c>
      <c r="O150" s="91">
        <f t="shared" si="1"/>
        <v>225885</v>
      </c>
      <c r="P150" s="64"/>
      <c r="Q150" s="2"/>
      <c r="R150" s="64">
        <v>1</v>
      </c>
      <c r="S150" s="89">
        <v>225885</v>
      </c>
      <c r="T150" s="64">
        <v>1</v>
      </c>
      <c r="U150" s="89">
        <v>225885</v>
      </c>
      <c r="V150" s="100">
        <v>225885</v>
      </c>
      <c r="W150" s="100"/>
    </row>
    <row r="151" spans="1:23" s="4" customFormat="1" ht="22.5" x14ac:dyDescent="0.25">
      <c r="A151" s="2" t="s">
        <v>11</v>
      </c>
      <c r="B151" s="3" t="s">
        <v>81</v>
      </c>
      <c r="C151" s="23">
        <v>1</v>
      </c>
      <c r="D151" s="131" t="s">
        <v>298</v>
      </c>
      <c r="E151" s="131" t="s">
        <v>299</v>
      </c>
      <c r="F151" s="132">
        <v>1</v>
      </c>
      <c r="G151" s="89">
        <v>142380</v>
      </c>
      <c r="H151" s="2"/>
      <c r="I151" s="2"/>
      <c r="J151" s="6">
        <v>1</v>
      </c>
      <c r="K151" s="89">
        <v>142380</v>
      </c>
      <c r="L151" s="63">
        <v>1</v>
      </c>
      <c r="M151" s="100">
        <v>142380</v>
      </c>
      <c r="N151" s="64"/>
      <c r="O151" s="91"/>
      <c r="P151" s="64"/>
      <c r="Q151" s="100"/>
      <c r="R151" s="64"/>
      <c r="S151" s="89">
        <v>0</v>
      </c>
      <c r="T151" s="64"/>
      <c r="U151" s="89"/>
      <c r="V151" s="100"/>
      <c r="W151" s="100"/>
    </row>
    <row r="152" spans="1:23" s="4" customFormat="1" ht="78.75" x14ac:dyDescent="0.25">
      <c r="A152" s="2" t="s">
        <v>11</v>
      </c>
      <c r="B152" s="3" t="s">
        <v>81</v>
      </c>
      <c r="C152" s="23">
        <v>1</v>
      </c>
      <c r="D152" s="131" t="s">
        <v>300</v>
      </c>
      <c r="E152" s="131" t="s">
        <v>301</v>
      </c>
      <c r="F152" s="132">
        <v>1</v>
      </c>
      <c r="G152" s="89">
        <v>247670</v>
      </c>
      <c r="H152" s="3"/>
      <c r="I152" s="2"/>
      <c r="J152" s="6">
        <v>1</v>
      </c>
      <c r="K152" s="5">
        <v>247670</v>
      </c>
      <c r="L152" s="2"/>
      <c r="M152" s="2"/>
      <c r="N152" s="64">
        <v>1</v>
      </c>
      <c r="O152" s="91">
        <f t="shared" si="1"/>
        <v>247670</v>
      </c>
      <c r="P152" s="64"/>
      <c r="Q152" s="2"/>
      <c r="R152" s="64">
        <v>1</v>
      </c>
      <c r="S152" s="100">
        <v>247670</v>
      </c>
      <c r="T152" s="64">
        <v>1</v>
      </c>
      <c r="U152" s="89">
        <v>247670</v>
      </c>
      <c r="V152" s="100">
        <v>40700.199999999997</v>
      </c>
      <c r="W152" s="100">
        <v>206969.8</v>
      </c>
    </row>
    <row r="153" spans="1:23" s="4" customFormat="1" ht="33.75" x14ac:dyDescent="0.25">
      <c r="A153" s="2" t="s">
        <v>11</v>
      </c>
      <c r="B153" s="3" t="s">
        <v>81</v>
      </c>
      <c r="C153" s="23">
        <v>1</v>
      </c>
      <c r="D153" s="131" t="s">
        <v>302</v>
      </c>
      <c r="E153" s="131" t="s">
        <v>303</v>
      </c>
      <c r="F153" s="132">
        <v>1</v>
      </c>
      <c r="G153" s="89">
        <v>71030</v>
      </c>
      <c r="H153" s="3"/>
      <c r="I153" s="2"/>
      <c r="J153" s="6">
        <v>1</v>
      </c>
      <c r="K153" s="5">
        <v>71030</v>
      </c>
      <c r="L153" s="63">
        <v>1</v>
      </c>
      <c r="M153" s="100">
        <v>71030</v>
      </c>
      <c r="N153" s="64"/>
      <c r="O153" s="91"/>
      <c r="P153" s="64"/>
      <c r="Q153" s="100"/>
      <c r="R153" s="64"/>
      <c r="S153" s="100">
        <v>0</v>
      </c>
      <c r="T153" s="64"/>
      <c r="U153" s="2"/>
      <c r="V153" s="100"/>
      <c r="W153" s="100"/>
    </row>
    <row r="154" spans="1:23" s="4" customFormat="1" ht="78.75" x14ac:dyDescent="0.25">
      <c r="A154" s="2" t="s">
        <v>11</v>
      </c>
      <c r="B154" s="3" t="s">
        <v>81</v>
      </c>
      <c r="C154" s="23">
        <v>1</v>
      </c>
      <c r="D154" s="131" t="s">
        <v>304</v>
      </c>
      <c r="E154" s="131" t="s">
        <v>305</v>
      </c>
      <c r="F154" s="132">
        <v>1</v>
      </c>
      <c r="G154" s="89">
        <v>167420</v>
      </c>
      <c r="H154" s="6">
        <v>1</v>
      </c>
      <c r="I154" s="100">
        <v>167420</v>
      </c>
      <c r="J154" s="6"/>
      <c r="K154" s="3"/>
      <c r="L154" s="2"/>
      <c r="M154" s="2"/>
      <c r="N154" s="64"/>
      <c r="O154" s="91"/>
      <c r="P154" s="64"/>
      <c r="Q154" s="2"/>
      <c r="R154" s="64"/>
      <c r="S154" s="2"/>
      <c r="T154" s="64"/>
      <c r="U154" s="2"/>
      <c r="V154" s="100"/>
      <c r="W154" s="100"/>
    </row>
    <row r="155" spans="1:23" s="4" customFormat="1" ht="22.5" x14ac:dyDescent="0.25">
      <c r="A155" s="2" t="s">
        <v>11</v>
      </c>
      <c r="B155" s="3" t="s">
        <v>81</v>
      </c>
      <c r="C155" s="23">
        <v>1</v>
      </c>
      <c r="D155" s="131" t="s">
        <v>306</v>
      </c>
      <c r="E155" s="131" t="s">
        <v>307</v>
      </c>
      <c r="F155" s="132">
        <v>1</v>
      </c>
      <c r="G155" s="89">
        <v>173105</v>
      </c>
      <c r="H155" s="3"/>
      <c r="I155" s="2"/>
      <c r="J155" s="6">
        <v>1</v>
      </c>
      <c r="K155" s="5">
        <v>173105</v>
      </c>
      <c r="L155" s="6"/>
      <c r="M155" s="100"/>
      <c r="N155" s="64">
        <v>1</v>
      </c>
      <c r="O155" s="91">
        <f t="shared" si="1"/>
        <v>173105</v>
      </c>
      <c r="P155" s="64">
        <v>1</v>
      </c>
      <c r="Q155" s="100">
        <v>49776</v>
      </c>
      <c r="R155" s="64">
        <v>1</v>
      </c>
      <c r="S155" s="100">
        <v>123329</v>
      </c>
      <c r="T155" s="64">
        <v>1</v>
      </c>
      <c r="U155" s="100">
        <v>123329</v>
      </c>
      <c r="V155" s="100">
        <v>123329</v>
      </c>
      <c r="W155" s="100"/>
    </row>
    <row r="156" spans="1:23" s="11" customFormat="1" x14ac:dyDescent="0.25">
      <c r="A156" s="251" t="s">
        <v>9</v>
      </c>
      <c r="B156" s="251"/>
      <c r="C156" s="66">
        <f>SUM(C139:C155)</f>
        <v>17</v>
      </c>
      <c r="D156" s="289"/>
      <c r="E156" s="289"/>
      <c r="F156" s="69">
        <f>SUM(F139:F155)</f>
        <v>15</v>
      </c>
      <c r="G156" s="101">
        <v>2524290</v>
      </c>
      <c r="H156" s="65">
        <v>1</v>
      </c>
      <c r="I156" s="67">
        <v>167420</v>
      </c>
      <c r="J156" s="65">
        <v>14</v>
      </c>
      <c r="K156" s="67">
        <v>2356870</v>
      </c>
      <c r="L156" s="65">
        <v>3</v>
      </c>
      <c r="M156" s="67">
        <v>399580</v>
      </c>
      <c r="N156" s="65">
        <f>SUM(N141:N155)</f>
        <v>11</v>
      </c>
      <c r="O156" s="98">
        <f t="shared" si="1"/>
        <v>1957290</v>
      </c>
      <c r="P156" s="65">
        <f>SUM(P141:P155)</f>
        <v>6</v>
      </c>
      <c r="Q156" s="67">
        <f>SUM(Q141:Q155)</f>
        <v>278072.55</v>
      </c>
      <c r="R156" s="65">
        <f>SUM(R141:R155)</f>
        <v>11</v>
      </c>
      <c r="S156" s="67">
        <f>SUM(S141:S155)</f>
        <v>1679217.45</v>
      </c>
      <c r="T156" s="65">
        <f>SUM(T139:T155)</f>
        <v>11</v>
      </c>
      <c r="U156" s="67">
        <v>1679217.45</v>
      </c>
      <c r="V156" s="101">
        <f>SUM(V141:V155)</f>
        <v>1456568.65</v>
      </c>
      <c r="W156" s="101">
        <f>SUM(W141:W155)</f>
        <v>222648.8</v>
      </c>
    </row>
    <row r="157" spans="1:23" s="4" customFormat="1" ht="22.5" x14ac:dyDescent="0.25">
      <c r="A157" s="2" t="s">
        <v>11</v>
      </c>
      <c r="B157" s="102" t="s">
        <v>104</v>
      </c>
      <c r="C157" s="23">
        <v>1</v>
      </c>
      <c r="D157" s="131" t="s">
        <v>308</v>
      </c>
      <c r="E157" s="131" t="s">
        <v>309</v>
      </c>
      <c r="F157" s="132">
        <v>1</v>
      </c>
      <c r="G157" s="133">
        <v>25880</v>
      </c>
      <c r="H157" s="3"/>
      <c r="I157" s="2"/>
      <c r="J157" s="23">
        <v>1</v>
      </c>
      <c r="K157" s="5">
        <v>25880</v>
      </c>
      <c r="L157" s="2"/>
      <c r="M157" s="2"/>
      <c r="N157" s="64">
        <v>1</v>
      </c>
      <c r="O157" s="91">
        <f t="shared" si="1"/>
        <v>25880</v>
      </c>
      <c r="P157" s="64"/>
      <c r="Q157" s="2"/>
      <c r="R157" s="64">
        <v>1</v>
      </c>
      <c r="S157" s="100">
        <v>25880</v>
      </c>
      <c r="T157" s="64">
        <v>1</v>
      </c>
      <c r="U157" s="89">
        <v>25880</v>
      </c>
      <c r="V157" s="100">
        <v>21131</v>
      </c>
      <c r="W157" s="100">
        <v>4749</v>
      </c>
    </row>
    <row r="158" spans="1:23" s="11" customFormat="1" x14ac:dyDescent="0.25">
      <c r="A158" s="251" t="s">
        <v>27</v>
      </c>
      <c r="B158" s="251"/>
      <c r="C158" s="66">
        <f>SUM(C157:C157)</f>
        <v>1</v>
      </c>
      <c r="D158" s="251"/>
      <c r="E158" s="251"/>
      <c r="F158" s="65">
        <f>SUM(F157)</f>
        <v>1</v>
      </c>
      <c r="G158" s="67">
        <v>25880</v>
      </c>
      <c r="H158" s="65">
        <v>0</v>
      </c>
      <c r="I158" s="67">
        <v>0</v>
      </c>
      <c r="J158" s="65">
        <v>1</v>
      </c>
      <c r="K158" s="67">
        <v>25880</v>
      </c>
      <c r="L158" s="65">
        <v>0</v>
      </c>
      <c r="M158" s="67">
        <v>0</v>
      </c>
      <c r="N158" s="65">
        <f>SUM(N157)</f>
        <v>1</v>
      </c>
      <c r="O158" s="91"/>
      <c r="P158" s="65">
        <v>0</v>
      </c>
      <c r="Q158" s="67">
        <v>0</v>
      </c>
      <c r="R158" s="65">
        <f>SUM(R157)</f>
        <v>1</v>
      </c>
      <c r="S158" s="67">
        <v>25880</v>
      </c>
      <c r="T158" s="65">
        <f>SUM(T157)</f>
        <v>1</v>
      </c>
      <c r="U158" s="67">
        <v>25880</v>
      </c>
      <c r="V158" s="101">
        <f>SUM(V157)</f>
        <v>21131</v>
      </c>
      <c r="W158" s="101">
        <f>SUM(W157)</f>
        <v>4749</v>
      </c>
    </row>
    <row r="159" spans="1:23" s="4" customFormat="1" ht="22.5" x14ac:dyDescent="0.25">
      <c r="A159" s="2" t="s">
        <v>11</v>
      </c>
      <c r="B159" s="3" t="s">
        <v>109</v>
      </c>
      <c r="C159" s="23">
        <v>1</v>
      </c>
      <c r="D159" s="134" t="s">
        <v>310</v>
      </c>
      <c r="E159" s="131" t="s">
        <v>311</v>
      </c>
      <c r="F159" s="132">
        <v>1</v>
      </c>
      <c r="G159" s="7">
        <v>2470</v>
      </c>
      <c r="H159" s="23"/>
      <c r="I159" s="100"/>
      <c r="J159" s="23">
        <v>1</v>
      </c>
      <c r="K159" s="5">
        <v>2470</v>
      </c>
      <c r="L159" s="6">
        <v>1</v>
      </c>
      <c r="M159" s="100">
        <v>2470</v>
      </c>
      <c r="N159" s="64"/>
      <c r="O159" s="91"/>
      <c r="P159" s="64"/>
      <c r="Q159" s="100"/>
      <c r="R159" s="64"/>
      <c r="S159" s="100">
        <v>0</v>
      </c>
      <c r="T159" s="64"/>
      <c r="U159" s="2"/>
      <c r="V159" s="100"/>
      <c r="W159" s="100"/>
    </row>
    <row r="160" spans="1:23" s="11" customFormat="1" x14ac:dyDescent="0.25">
      <c r="A160" s="251" t="s">
        <v>29</v>
      </c>
      <c r="B160" s="251"/>
      <c r="C160" s="66">
        <f>SUM(C159)</f>
        <v>1</v>
      </c>
      <c r="D160" s="251"/>
      <c r="E160" s="251"/>
      <c r="F160" s="65">
        <f>SUM(F159)</f>
        <v>1</v>
      </c>
      <c r="G160" s="24">
        <v>2470</v>
      </c>
      <c r="H160" s="65">
        <v>0</v>
      </c>
      <c r="I160" s="24">
        <v>0</v>
      </c>
      <c r="J160" s="65">
        <v>1</v>
      </c>
      <c r="K160" s="24">
        <v>2470</v>
      </c>
      <c r="L160" s="65">
        <v>1</v>
      </c>
      <c r="M160" s="24">
        <v>2470</v>
      </c>
      <c r="N160" s="65">
        <f>SUM(N159)</f>
        <v>0</v>
      </c>
      <c r="O160" s="91"/>
      <c r="P160" s="65">
        <v>0</v>
      </c>
      <c r="Q160" s="67">
        <v>0</v>
      </c>
      <c r="R160" s="65">
        <f>SUM(R159)</f>
        <v>0</v>
      </c>
      <c r="S160" s="24">
        <v>0</v>
      </c>
      <c r="T160" s="65">
        <f>SUM(T159)</f>
        <v>0</v>
      </c>
      <c r="U160" s="24">
        <v>0</v>
      </c>
      <c r="V160" s="24">
        <v>0</v>
      </c>
      <c r="W160" s="24">
        <v>0</v>
      </c>
    </row>
    <row r="161" spans="1:23" s="4" customFormat="1" ht="33.75" x14ac:dyDescent="0.25">
      <c r="A161" s="2" t="s">
        <v>11</v>
      </c>
      <c r="B161" s="3" t="s">
        <v>112</v>
      </c>
      <c r="C161" s="23">
        <v>1</v>
      </c>
      <c r="D161" s="131" t="s">
        <v>312</v>
      </c>
      <c r="E161" s="131" t="s">
        <v>313</v>
      </c>
      <c r="F161" s="132">
        <v>1</v>
      </c>
      <c r="G161" s="133">
        <v>132330</v>
      </c>
      <c r="H161" s="3"/>
      <c r="I161" s="2"/>
      <c r="J161" s="23">
        <v>1</v>
      </c>
      <c r="K161" s="5">
        <v>132330</v>
      </c>
      <c r="L161" s="65"/>
      <c r="M161" s="2"/>
      <c r="N161" s="64">
        <v>1</v>
      </c>
      <c r="O161" s="91">
        <f t="shared" si="1"/>
        <v>132330</v>
      </c>
      <c r="P161" s="64"/>
      <c r="Q161" s="2"/>
      <c r="R161" s="64">
        <v>1</v>
      </c>
      <c r="S161" s="100">
        <v>132330</v>
      </c>
      <c r="T161" s="64">
        <v>1</v>
      </c>
      <c r="U161" s="100">
        <v>132330</v>
      </c>
      <c r="V161" s="100">
        <v>132330</v>
      </c>
      <c r="W161" s="100"/>
    </row>
    <row r="162" spans="1:23" s="4" customFormat="1" ht="33.75" x14ac:dyDescent="0.25">
      <c r="A162" s="2" t="s">
        <v>11</v>
      </c>
      <c r="B162" s="3" t="s">
        <v>112</v>
      </c>
      <c r="C162" s="23">
        <v>1</v>
      </c>
      <c r="D162" s="131" t="s">
        <v>314</v>
      </c>
      <c r="E162" s="131" t="s">
        <v>315</v>
      </c>
      <c r="F162" s="132">
        <v>1</v>
      </c>
      <c r="G162" s="133">
        <v>150000</v>
      </c>
      <c r="H162" s="3"/>
      <c r="I162" s="2"/>
      <c r="J162" s="23">
        <v>1</v>
      </c>
      <c r="K162" s="5">
        <v>150000</v>
      </c>
      <c r="L162" s="65"/>
      <c r="M162" s="2"/>
      <c r="N162" s="64">
        <v>1</v>
      </c>
      <c r="O162" s="91">
        <f t="shared" si="1"/>
        <v>150000</v>
      </c>
      <c r="P162" s="64"/>
      <c r="Q162" s="2"/>
      <c r="R162" s="64">
        <v>1</v>
      </c>
      <c r="S162" s="100">
        <v>150000</v>
      </c>
      <c r="T162" s="64">
        <v>1</v>
      </c>
      <c r="U162" s="100">
        <v>150000</v>
      </c>
      <c r="V162" s="100">
        <v>51961</v>
      </c>
      <c r="W162" s="100">
        <v>98039</v>
      </c>
    </row>
    <row r="163" spans="1:23" s="11" customFormat="1" x14ac:dyDescent="0.25">
      <c r="A163" s="251" t="s">
        <v>31</v>
      </c>
      <c r="B163" s="251"/>
      <c r="C163" s="66">
        <f>SUM(C161:C162)</f>
        <v>2</v>
      </c>
      <c r="D163" s="251"/>
      <c r="E163" s="251"/>
      <c r="F163" s="65">
        <f>SUM(F161:F162)</f>
        <v>2</v>
      </c>
      <c r="G163" s="67">
        <v>282330</v>
      </c>
      <c r="H163" s="65">
        <v>0</v>
      </c>
      <c r="I163" s="67">
        <v>0</v>
      </c>
      <c r="J163" s="65">
        <v>2</v>
      </c>
      <c r="K163" s="67">
        <v>282330</v>
      </c>
      <c r="L163" s="65">
        <v>0</v>
      </c>
      <c r="M163" s="67">
        <v>0</v>
      </c>
      <c r="N163" s="65">
        <f>SUM(N161:N162)</f>
        <v>2</v>
      </c>
      <c r="O163" s="98">
        <f>SUM(O161:O162)</f>
        <v>282330</v>
      </c>
      <c r="P163" s="65">
        <v>0</v>
      </c>
      <c r="Q163" s="67">
        <v>0</v>
      </c>
      <c r="R163" s="65">
        <f>SUM(R161:R162)</f>
        <v>2</v>
      </c>
      <c r="S163" s="67">
        <v>282330</v>
      </c>
      <c r="T163" s="65">
        <f>SUM(T161:T162)</f>
        <v>2</v>
      </c>
      <c r="U163" s="67">
        <v>282330</v>
      </c>
      <c r="V163" s="101">
        <f>SUM(V161:V162)</f>
        <v>184291</v>
      </c>
      <c r="W163" s="101">
        <f>SUM(W161:W162)</f>
        <v>98039</v>
      </c>
    </row>
    <row r="164" spans="1:23" s="4" customFormat="1" ht="56.25" x14ac:dyDescent="0.25">
      <c r="A164" s="2" t="s">
        <v>11</v>
      </c>
      <c r="B164" s="135" t="s">
        <v>115</v>
      </c>
      <c r="C164" s="136">
        <v>1</v>
      </c>
      <c r="D164" s="137" t="s">
        <v>316</v>
      </c>
      <c r="E164" s="137" t="s">
        <v>317</v>
      </c>
      <c r="F164" s="6"/>
      <c r="G164" s="7"/>
      <c r="H164" s="3"/>
      <c r="I164" s="2"/>
      <c r="J164" s="6"/>
      <c r="K164" s="5"/>
      <c r="L164" s="63"/>
      <c r="M164" s="100"/>
      <c r="N164" s="64"/>
      <c r="O164" s="91"/>
      <c r="P164" s="64"/>
      <c r="Q164" s="100"/>
      <c r="R164" s="64"/>
      <c r="S164" s="100"/>
      <c r="T164" s="64"/>
      <c r="U164" s="2"/>
      <c r="V164" s="100"/>
      <c r="W164" s="100"/>
    </row>
    <row r="165" spans="1:23" s="4" customFormat="1" ht="78.75" x14ac:dyDescent="0.25">
      <c r="A165" s="2" t="s">
        <v>11</v>
      </c>
      <c r="B165" s="135" t="s">
        <v>115</v>
      </c>
      <c r="C165" s="136">
        <v>1</v>
      </c>
      <c r="D165" s="137" t="s">
        <v>318</v>
      </c>
      <c r="E165" s="137" t="s">
        <v>319</v>
      </c>
      <c r="F165" s="6"/>
      <c r="G165" s="7"/>
      <c r="H165" s="3"/>
      <c r="I165" s="2"/>
      <c r="J165" s="6"/>
      <c r="K165" s="5"/>
      <c r="L165" s="63"/>
      <c r="M165" s="100"/>
      <c r="N165" s="64"/>
      <c r="O165" s="91"/>
      <c r="P165" s="64"/>
      <c r="Q165" s="100"/>
      <c r="R165" s="64"/>
      <c r="S165" s="100"/>
      <c r="T165" s="64"/>
      <c r="U165" s="2"/>
      <c r="V165" s="100"/>
      <c r="W165" s="100"/>
    </row>
    <row r="166" spans="1:23" s="4" customFormat="1" ht="157.5" x14ac:dyDescent="0.25">
      <c r="A166" s="2" t="s">
        <v>11</v>
      </c>
      <c r="B166" s="135" t="s">
        <v>115</v>
      </c>
      <c r="C166" s="136">
        <v>1</v>
      </c>
      <c r="D166" s="137" t="s">
        <v>320</v>
      </c>
      <c r="E166" s="137" t="s">
        <v>321</v>
      </c>
      <c r="F166" s="6"/>
      <c r="G166" s="7"/>
      <c r="H166" s="23"/>
      <c r="I166" s="100"/>
      <c r="J166" s="103"/>
      <c r="K166" s="3"/>
      <c r="L166" s="2"/>
      <c r="M166" s="2"/>
      <c r="N166" s="64"/>
      <c r="O166" s="91"/>
      <c r="P166" s="64"/>
      <c r="Q166" s="2"/>
      <c r="R166" s="64"/>
      <c r="S166" s="2"/>
      <c r="T166" s="64"/>
      <c r="U166" s="2"/>
      <c r="V166" s="100"/>
      <c r="W166" s="100"/>
    </row>
    <row r="167" spans="1:23" s="11" customFormat="1" x14ac:dyDescent="0.25">
      <c r="A167" s="251" t="s">
        <v>35</v>
      </c>
      <c r="B167" s="251"/>
      <c r="C167" s="66">
        <f>SUM(C164:C166)</f>
        <v>3</v>
      </c>
      <c r="D167" s="251"/>
      <c r="E167" s="251"/>
      <c r="F167" s="65">
        <v>0</v>
      </c>
      <c r="G167" s="67">
        <v>0</v>
      </c>
      <c r="H167" s="65">
        <v>0</v>
      </c>
      <c r="I167" s="67">
        <v>0</v>
      </c>
      <c r="J167" s="65">
        <v>0</v>
      </c>
      <c r="K167" s="67">
        <v>0</v>
      </c>
      <c r="L167" s="65">
        <v>0</v>
      </c>
      <c r="M167" s="67">
        <v>0</v>
      </c>
      <c r="N167" s="65">
        <v>0</v>
      </c>
      <c r="O167" s="98">
        <f t="shared" si="1"/>
        <v>0</v>
      </c>
      <c r="P167" s="65">
        <v>0</v>
      </c>
      <c r="Q167" s="67">
        <v>0</v>
      </c>
      <c r="R167" s="65">
        <v>0</v>
      </c>
      <c r="S167" s="67">
        <v>0</v>
      </c>
      <c r="T167" s="65">
        <v>0</v>
      </c>
      <c r="U167" s="67">
        <v>0</v>
      </c>
      <c r="V167" s="67">
        <v>0</v>
      </c>
      <c r="W167" s="67">
        <v>0</v>
      </c>
    </row>
    <row r="168" spans="1:23" s="4" customFormat="1" ht="78.75" x14ac:dyDescent="0.25">
      <c r="A168" s="2" t="s">
        <v>11</v>
      </c>
      <c r="B168" s="102" t="s">
        <v>226</v>
      </c>
      <c r="C168" s="23">
        <v>1</v>
      </c>
      <c r="D168" s="131" t="s">
        <v>322</v>
      </c>
      <c r="E168" s="131" t="s">
        <v>323</v>
      </c>
      <c r="F168" s="138">
        <v>1</v>
      </c>
      <c r="G168" s="7">
        <v>309756.09999999998</v>
      </c>
      <c r="H168" s="3"/>
      <c r="I168" s="2"/>
      <c r="J168" s="23">
        <v>1</v>
      </c>
      <c r="K168" s="5">
        <v>309756.09999999998</v>
      </c>
      <c r="L168" s="2"/>
      <c r="M168" s="2"/>
      <c r="N168" s="64">
        <v>1</v>
      </c>
      <c r="O168" s="91">
        <f t="shared" si="1"/>
        <v>309756.09999999998</v>
      </c>
      <c r="P168" s="64">
        <v>1</v>
      </c>
      <c r="Q168" s="100">
        <v>124918.15999999997</v>
      </c>
      <c r="R168" s="64">
        <v>1</v>
      </c>
      <c r="S168" s="105">
        <v>184837.94</v>
      </c>
      <c r="T168" s="64">
        <v>1</v>
      </c>
      <c r="U168" s="105">
        <v>184837.94</v>
      </c>
      <c r="V168" s="100">
        <v>175596.38</v>
      </c>
      <c r="W168" s="100">
        <v>9241.5599999999977</v>
      </c>
    </row>
    <row r="169" spans="1:23" s="11" customFormat="1" x14ac:dyDescent="0.25">
      <c r="A169" s="251" t="s">
        <v>43</v>
      </c>
      <c r="B169" s="251"/>
      <c r="C169" s="66">
        <f>SUM(C168:C168)</f>
        <v>1</v>
      </c>
      <c r="D169" s="251"/>
      <c r="E169" s="251"/>
      <c r="F169" s="65">
        <f>SUM(F168)</f>
        <v>1</v>
      </c>
      <c r="G169" s="67">
        <v>309756.09999999998</v>
      </c>
      <c r="H169" s="65">
        <v>0</v>
      </c>
      <c r="I169" s="67">
        <v>0</v>
      </c>
      <c r="J169" s="65">
        <v>1</v>
      </c>
      <c r="K169" s="67">
        <v>309756.09999999998</v>
      </c>
      <c r="L169" s="65">
        <v>0</v>
      </c>
      <c r="M169" s="67">
        <v>0</v>
      </c>
      <c r="N169" s="65">
        <f>SUM(N168)</f>
        <v>1</v>
      </c>
      <c r="O169" s="98">
        <f t="shared" si="1"/>
        <v>309756.09999999998</v>
      </c>
      <c r="P169" s="65">
        <f>SUM(P168)</f>
        <v>1</v>
      </c>
      <c r="Q169" s="67">
        <f>SUM(Q168)</f>
        <v>124918.15999999997</v>
      </c>
      <c r="R169" s="65">
        <f>SUM(R168)</f>
        <v>1</v>
      </c>
      <c r="S169" s="67">
        <v>184837.94</v>
      </c>
      <c r="T169" s="65">
        <f>SUM(T168)</f>
        <v>1</v>
      </c>
      <c r="U169" s="67">
        <v>184837.94</v>
      </c>
      <c r="V169" s="101">
        <f>SUM(V168)</f>
        <v>175596.38</v>
      </c>
      <c r="W169" s="101">
        <f>SUM(W168)</f>
        <v>9241.5599999999977</v>
      </c>
    </row>
    <row r="170" spans="1:23" s="4" customFormat="1" ht="78.75" x14ac:dyDescent="0.25">
      <c r="A170" s="2" t="s">
        <v>11</v>
      </c>
      <c r="B170" s="3" t="s">
        <v>149</v>
      </c>
      <c r="C170" s="23">
        <v>1</v>
      </c>
      <c r="D170" s="131" t="s">
        <v>324</v>
      </c>
      <c r="E170" s="131" t="s">
        <v>325</v>
      </c>
      <c r="F170" s="122">
        <v>1</v>
      </c>
      <c r="G170" s="7">
        <v>13317</v>
      </c>
      <c r="H170" s="3"/>
      <c r="I170" s="2"/>
      <c r="J170" s="6">
        <v>1</v>
      </c>
      <c r="K170" s="5">
        <v>13317</v>
      </c>
      <c r="L170" s="2"/>
      <c r="M170" s="2"/>
      <c r="N170" s="6">
        <v>1</v>
      </c>
      <c r="O170" s="91">
        <f t="shared" si="1"/>
        <v>13317</v>
      </c>
      <c r="P170" s="64"/>
      <c r="Q170" s="2"/>
      <c r="R170" s="6">
        <v>1</v>
      </c>
      <c r="S170" s="5">
        <v>13317</v>
      </c>
      <c r="T170" s="6">
        <v>1</v>
      </c>
      <c r="U170" s="100">
        <v>13317</v>
      </c>
      <c r="V170" s="100">
        <v>13317</v>
      </c>
      <c r="W170" s="100"/>
    </row>
    <row r="171" spans="1:23" s="4" customFormat="1" ht="45" x14ac:dyDescent="0.25">
      <c r="A171" s="2" t="s">
        <v>11</v>
      </c>
      <c r="B171" s="3" t="s">
        <v>149</v>
      </c>
      <c r="C171" s="23">
        <v>1</v>
      </c>
      <c r="D171" s="131" t="s">
        <v>326</v>
      </c>
      <c r="E171" s="131" t="s">
        <v>327</v>
      </c>
      <c r="F171" s="122">
        <v>1</v>
      </c>
      <c r="G171" s="7">
        <v>22720</v>
      </c>
      <c r="H171" s="3"/>
      <c r="I171" s="2"/>
      <c r="J171" s="6">
        <v>1</v>
      </c>
      <c r="K171" s="5">
        <v>22720</v>
      </c>
      <c r="L171" s="2"/>
      <c r="M171" s="2"/>
      <c r="N171" s="64">
        <v>1</v>
      </c>
      <c r="O171" s="91">
        <f t="shared" si="1"/>
        <v>22720</v>
      </c>
      <c r="P171" s="64"/>
      <c r="Q171" s="2"/>
      <c r="R171" s="64">
        <v>1</v>
      </c>
      <c r="S171" s="5">
        <v>22720</v>
      </c>
      <c r="T171" s="64">
        <v>1</v>
      </c>
      <c r="U171" s="100">
        <v>22720</v>
      </c>
      <c r="V171" s="100">
        <v>22720</v>
      </c>
      <c r="W171" s="100"/>
    </row>
    <row r="172" spans="1:23" s="4" customFormat="1" ht="78.75" x14ac:dyDescent="0.25">
      <c r="A172" s="2" t="s">
        <v>11</v>
      </c>
      <c r="B172" s="3" t="s">
        <v>149</v>
      </c>
      <c r="C172" s="23">
        <v>1</v>
      </c>
      <c r="D172" s="131" t="s">
        <v>328</v>
      </c>
      <c r="E172" s="131" t="s">
        <v>329</v>
      </c>
      <c r="F172" s="122">
        <v>1</v>
      </c>
      <c r="G172" s="5">
        <v>22757</v>
      </c>
      <c r="H172" s="3"/>
      <c r="I172" s="2"/>
      <c r="J172" s="6">
        <v>1</v>
      </c>
      <c r="K172" s="5">
        <v>22757</v>
      </c>
      <c r="L172" s="2"/>
      <c r="M172" s="2"/>
      <c r="N172" s="64">
        <v>1</v>
      </c>
      <c r="O172" s="91">
        <f t="shared" si="1"/>
        <v>22757</v>
      </c>
      <c r="P172" s="64">
        <v>1</v>
      </c>
      <c r="Q172" s="100">
        <v>250</v>
      </c>
      <c r="R172" s="64">
        <v>1</v>
      </c>
      <c r="S172" s="5">
        <v>22507</v>
      </c>
      <c r="T172" s="64">
        <v>1</v>
      </c>
      <c r="U172" s="100">
        <v>22507</v>
      </c>
      <c r="V172" s="100">
        <v>22507</v>
      </c>
      <c r="W172" s="100"/>
    </row>
    <row r="173" spans="1:23" s="11" customFormat="1" x14ac:dyDescent="0.25">
      <c r="A173" s="251" t="s">
        <v>45</v>
      </c>
      <c r="B173" s="251"/>
      <c r="C173" s="66">
        <f>SUM(C170:C172)</f>
        <v>3</v>
      </c>
      <c r="D173" s="251"/>
      <c r="E173" s="251"/>
      <c r="F173" s="65">
        <f>SUM(F170:F172)</f>
        <v>3</v>
      </c>
      <c r="G173" s="67">
        <v>58794</v>
      </c>
      <c r="H173" s="65">
        <v>0</v>
      </c>
      <c r="I173" s="67">
        <v>0</v>
      </c>
      <c r="J173" s="65">
        <v>3</v>
      </c>
      <c r="K173" s="67">
        <v>58794</v>
      </c>
      <c r="L173" s="65">
        <v>0</v>
      </c>
      <c r="M173" s="67">
        <v>0</v>
      </c>
      <c r="N173" s="65">
        <f>SUM(N170:N172)</f>
        <v>3</v>
      </c>
      <c r="O173" s="91">
        <f t="shared" si="1"/>
        <v>58794</v>
      </c>
      <c r="P173" s="65">
        <f>SUM(P172)</f>
        <v>1</v>
      </c>
      <c r="Q173" s="67">
        <f>SUM(Q172)</f>
        <v>250</v>
      </c>
      <c r="R173" s="65">
        <f>SUM(R170:R172)</f>
        <v>3</v>
      </c>
      <c r="S173" s="67">
        <v>58544</v>
      </c>
      <c r="T173" s="65">
        <f>SUM(T170:T172)</f>
        <v>3</v>
      </c>
      <c r="U173" s="67">
        <v>58544</v>
      </c>
      <c r="V173" s="101">
        <f>SUM(V170:V172)</f>
        <v>58544</v>
      </c>
      <c r="W173" s="101">
        <f>SUM(W170:W172)</f>
        <v>0</v>
      </c>
    </row>
    <row r="174" spans="1:23" s="4" customFormat="1" ht="101.25" x14ac:dyDescent="0.25">
      <c r="A174" s="2" t="s">
        <v>11</v>
      </c>
      <c r="B174" s="3" t="s">
        <v>248</v>
      </c>
      <c r="C174" s="23">
        <v>1</v>
      </c>
      <c r="D174" s="131" t="s">
        <v>330</v>
      </c>
      <c r="E174" s="131" t="s">
        <v>331</v>
      </c>
      <c r="F174" s="122">
        <v>1</v>
      </c>
      <c r="G174" s="5">
        <v>149242.5</v>
      </c>
      <c r="H174" s="3"/>
      <c r="I174" s="2"/>
      <c r="J174" s="23">
        <v>1</v>
      </c>
      <c r="K174" s="5">
        <v>149242.5</v>
      </c>
      <c r="L174" s="2"/>
      <c r="M174" s="2"/>
      <c r="N174" s="64">
        <v>1</v>
      </c>
      <c r="O174" s="91">
        <f t="shared" si="1"/>
        <v>149242.5</v>
      </c>
      <c r="P174" s="64"/>
      <c r="Q174" s="2"/>
      <c r="R174" s="64">
        <v>1</v>
      </c>
      <c r="S174" s="5">
        <v>149242.5</v>
      </c>
      <c r="T174" s="64">
        <v>1</v>
      </c>
      <c r="U174" s="5">
        <v>149242.5</v>
      </c>
      <c r="V174" s="100">
        <v>133080.51</v>
      </c>
      <c r="W174" s="100">
        <v>16161.989999999991</v>
      </c>
    </row>
    <row r="175" spans="1:23" s="11" customFormat="1" x14ac:dyDescent="0.25">
      <c r="A175" s="251" t="s">
        <v>48</v>
      </c>
      <c r="B175" s="251"/>
      <c r="C175" s="66">
        <f>SUM(C174:C174)</f>
        <v>1</v>
      </c>
      <c r="D175" s="251"/>
      <c r="E175" s="251"/>
      <c r="F175" s="65">
        <f>SUM(F174)</f>
        <v>1</v>
      </c>
      <c r="G175" s="24">
        <v>149242.5</v>
      </c>
      <c r="H175" s="65">
        <v>0</v>
      </c>
      <c r="I175" s="24">
        <v>0</v>
      </c>
      <c r="J175" s="65">
        <v>1</v>
      </c>
      <c r="K175" s="24">
        <v>149242.5</v>
      </c>
      <c r="L175" s="65">
        <v>0</v>
      </c>
      <c r="M175" s="24">
        <v>0</v>
      </c>
      <c r="N175" s="65">
        <f>SUM(N174)</f>
        <v>1</v>
      </c>
      <c r="O175" s="98">
        <f t="shared" si="1"/>
        <v>149242.5</v>
      </c>
      <c r="P175" s="65">
        <f>SUM(P174)</f>
        <v>0</v>
      </c>
      <c r="Q175" s="67">
        <f>SUM(Q174)</f>
        <v>0</v>
      </c>
      <c r="R175" s="65">
        <f>SUM(R174)</f>
        <v>1</v>
      </c>
      <c r="S175" s="24">
        <v>149242.5</v>
      </c>
      <c r="T175" s="65">
        <f>SUM(T174)</f>
        <v>1</v>
      </c>
      <c r="U175" s="24">
        <v>149242.5</v>
      </c>
      <c r="V175" s="101">
        <f>SUM(V174)</f>
        <v>133080.51</v>
      </c>
      <c r="W175" s="101">
        <f>SUM(W174)</f>
        <v>16161.989999999991</v>
      </c>
    </row>
    <row r="176" spans="1:23" s="11" customFormat="1" x14ac:dyDescent="0.25">
      <c r="A176" s="287" t="s">
        <v>332</v>
      </c>
      <c r="B176" s="287"/>
      <c r="C176" s="130">
        <f>C175+C173+C169+C167+C163+C160+C158+C156</f>
        <v>29</v>
      </c>
      <c r="D176" s="287"/>
      <c r="E176" s="287"/>
      <c r="F176" s="8">
        <f>F175+F173+F169+F167+F163+F160+F158+F156</f>
        <v>24</v>
      </c>
      <c r="G176" s="15">
        <v>3352762.6</v>
      </c>
      <c r="H176" s="130">
        <v>1</v>
      </c>
      <c r="I176" s="15">
        <v>167420</v>
      </c>
      <c r="J176" s="130">
        <v>23</v>
      </c>
      <c r="K176" s="15">
        <v>3185342.6</v>
      </c>
      <c r="L176" s="8">
        <v>4</v>
      </c>
      <c r="M176" s="15">
        <v>402050</v>
      </c>
      <c r="N176" s="8">
        <f>N175+N173+N169+N167+N163+N160+N158+N156</f>
        <v>19</v>
      </c>
      <c r="O176" s="15">
        <f t="shared" si="1"/>
        <v>2783292.6</v>
      </c>
      <c r="P176" s="8">
        <f>P175+P173+P169+P167+P163+P160+P158+P156</f>
        <v>8</v>
      </c>
      <c r="Q176" s="15">
        <f>Q175+Q173+Q169+Q167+Q163+Q160+Q158+Q156</f>
        <v>403240.70999999996</v>
      </c>
      <c r="R176" s="8">
        <f t="shared" ref="R176:W176" si="2">R175+R173+R169+R167+R163+R160+R158+R156</f>
        <v>19</v>
      </c>
      <c r="S176" s="15">
        <f t="shared" si="2"/>
        <v>2380051.8899999997</v>
      </c>
      <c r="T176" s="8">
        <f t="shared" si="2"/>
        <v>19</v>
      </c>
      <c r="U176" s="15">
        <f t="shared" si="2"/>
        <v>2380051.8899999997</v>
      </c>
      <c r="V176" s="15">
        <f t="shared" si="2"/>
        <v>2029211.54</v>
      </c>
      <c r="W176" s="15">
        <f t="shared" si="2"/>
        <v>350840.35</v>
      </c>
    </row>
    <row r="177" spans="1:23" s="4" customFormat="1" ht="63.75" x14ac:dyDescent="0.25">
      <c r="A177" s="2" t="s">
        <v>12</v>
      </c>
      <c r="B177" s="3" t="s">
        <v>81</v>
      </c>
      <c r="C177" s="23">
        <v>1</v>
      </c>
      <c r="D177" s="139" t="s">
        <v>333</v>
      </c>
      <c r="E177" s="139" t="s">
        <v>334</v>
      </c>
      <c r="F177" s="6">
        <v>1</v>
      </c>
      <c r="G177" s="7">
        <v>79600</v>
      </c>
      <c r="H177" s="2"/>
      <c r="I177" s="2"/>
      <c r="J177" s="23">
        <v>1</v>
      </c>
      <c r="K177" s="5">
        <v>79600</v>
      </c>
      <c r="L177" s="63"/>
      <c r="M177" s="2"/>
      <c r="N177" s="64">
        <v>1</v>
      </c>
      <c r="O177" s="91">
        <f t="shared" si="1"/>
        <v>79600</v>
      </c>
      <c r="P177" s="64"/>
      <c r="Q177" s="2"/>
      <c r="R177" s="64">
        <v>1</v>
      </c>
      <c r="S177" s="5">
        <v>79600</v>
      </c>
      <c r="T177" s="64">
        <v>1</v>
      </c>
      <c r="U177" s="5">
        <v>79600</v>
      </c>
      <c r="V177" s="100">
        <v>78000</v>
      </c>
      <c r="W177" s="100">
        <v>1600</v>
      </c>
    </row>
    <row r="178" spans="1:23" s="4" customFormat="1" ht="51" x14ac:dyDescent="0.25">
      <c r="A178" s="2" t="s">
        <v>12</v>
      </c>
      <c r="B178" s="3" t="s">
        <v>81</v>
      </c>
      <c r="C178" s="23">
        <v>1</v>
      </c>
      <c r="D178" s="139" t="s">
        <v>335</v>
      </c>
      <c r="E178" s="139" t="s">
        <v>336</v>
      </c>
      <c r="F178" s="6">
        <v>1</v>
      </c>
      <c r="G178" s="7">
        <v>250000</v>
      </c>
      <c r="H178" s="2"/>
      <c r="I178" s="2"/>
      <c r="J178" s="23">
        <v>1</v>
      </c>
      <c r="K178" s="5">
        <v>250000</v>
      </c>
      <c r="L178" s="63"/>
      <c r="M178" s="2"/>
      <c r="N178" s="64">
        <v>1</v>
      </c>
      <c r="O178" s="91">
        <f t="shared" si="1"/>
        <v>250000</v>
      </c>
      <c r="P178" s="64"/>
      <c r="Q178" s="2"/>
      <c r="R178" s="64">
        <v>1</v>
      </c>
      <c r="S178" s="5">
        <v>250000</v>
      </c>
      <c r="T178" s="64">
        <v>1</v>
      </c>
      <c r="U178" s="5">
        <v>250000</v>
      </c>
      <c r="V178" s="100">
        <v>163184.5</v>
      </c>
      <c r="W178" s="100">
        <v>86815.5</v>
      </c>
    </row>
    <row r="179" spans="1:23" s="4" customFormat="1" ht="51" x14ac:dyDescent="0.25">
      <c r="A179" s="2" t="s">
        <v>12</v>
      </c>
      <c r="B179" s="3" t="s">
        <v>81</v>
      </c>
      <c r="C179" s="23">
        <v>1</v>
      </c>
      <c r="D179" s="139" t="s">
        <v>337</v>
      </c>
      <c r="E179" s="139" t="s">
        <v>338</v>
      </c>
      <c r="F179" s="6">
        <v>1</v>
      </c>
      <c r="G179" s="7">
        <v>29473</v>
      </c>
      <c r="H179" s="2"/>
      <c r="I179" s="2"/>
      <c r="J179" s="23">
        <v>1</v>
      </c>
      <c r="K179" s="5">
        <v>29473</v>
      </c>
      <c r="L179" s="63"/>
      <c r="M179" s="2"/>
      <c r="N179" s="64">
        <v>1</v>
      </c>
      <c r="O179" s="91">
        <f t="shared" si="1"/>
        <v>29473</v>
      </c>
      <c r="P179" s="64"/>
      <c r="Q179" s="2"/>
      <c r="R179" s="64">
        <v>1</v>
      </c>
      <c r="S179" s="5">
        <v>29473</v>
      </c>
      <c r="T179" s="64">
        <v>1</v>
      </c>
      <c r="U179" s="5">
        <v>29473</v>
      </c>
      <c r="V179" s="100">
        <v>6304.5</v>
      </c>
      <c r="W179" s="100">
        <v>23168.5</v>
      </c>
    </row>
    <row r="180" spans="1:23" s="4" customFormat="1" ht="76.5" x14ac:dyDescent="0.25">
      <c r="A180" s="2" t="s">
        <v>12</v>
      </c>
      <c r="B180" s="3" t="s">
        <v>81</v>
      </c>
      <c r="C180" s="23">
        <v>1</v>
      </c>
      <c r="D180" s="139" t="s">
        <v>339</v>
      </c>
      <c r="E180" s="139" t="s">
        <v>340</v>
      </c>
      <c r="F180" s="6">
        <v>1</v>
      </c>
      <c r="G180" s="7">
        <v>40000</v>
      </c>
      <c r="H180" s="2"/>
      <c r="I180" s="2"/>
      <c r="J180" s="23">
        <v>1</v>
      </c>
      <c r="K180" s="5">
        <v>40000</v>
      </c>
      <c r="L180" s="63"/>
      <c r="M180" s="2"/>
      <c r="N180" s="64">
        <v>1</v>
      </c>
      <c r="O180" s="91">
        <f t="shared" si="1"/>
        <v>40000</v>
      </c>
      <c r="P180" s="64"/>
      <c r="Q180" s="2"/>
      <c r="R180" s="64">
        <v>1</v>
      </c>
      <c r="S180" s="5">
        <v>40000</v>
      </c>
      <c r="T180" s="64">
        <v>1</v>
      </c>
      <c r="U180" s="5">
        <v>40000</v>
      </c>
      <c r="V180" s="100">
        <v>40000</v>
      </c>
      <c r="W180" s="100"/>
    </row>
    <row r="181" spans="1:23" s="4" customFormat="1" ht="63.75" x14ac:dyDescent="0.25">
      <c r="A181" s="2" t="s">
        <v>12</v>
      </c>
      <c r="B181" s="3" t="s">
        <v>81</v>
      </c>
      <c r="C181" s="23">
        <v>1</v>
      </c>
      <c r="D181" s="139" t="s">
        <v>282</v>
      </c>
      <c r="E181" s="139" t="s">
        <v>341</v>
      </c>
      <c r="F181" s="6">
        <v>1</v>
      </c>
      <c r="G181" s="7">
        <v>191545</v>
      </c>
      <c r="H181" s="2"/>
      <c r="I181" s="2"/>
      <c r="J181" s="23">
        <v>1</v>
      </c>
      <c r="K181" s="5">
        <v>191545</v>
      </c>
      <c r="L181" s="63">
        <v>1</v>
      </c>
      <c r="M181" s="100">
        <v>191545</v>
      </c>
      <c r="N181" s="64"/>
      <c r="O181" s="91"/>
      <c r="P181" s="64"/>
      <c r="Q181" s="100"/>
      <c r="R181" s="64"/>
      <c r="S181" s="100">
        <v>0</v>
      </c>
      <c r="T181" s="64"/>
      <c r="U181" s="140"/>
      <c r="V181" s="100"/>
      <c r="W181" s="100"/>
    </row>
    <row r="182" spans="1:23" s="4" customFormat="1" ht="63.75" x14ac:dyDescent="0.25">
      <c r="A182" s="2" t="s">
        <v>12</v>
      </c>
      <c r="B182" s="3" t="s">
        <v>81</v>
      </c>
      <c r="C182" s="23">
        <v>1</v>
      </c>
      <c r="D182" s="139" t="s">
        <v>342</v>
      </c>
      <c r="E182" s="139" t="s">
        <v>343</v>
      </c>
      <c r="F182" s="6">
        <v>1</v>
      </c>
      <c r="G182" s="7">
        <v>249115</v>
      </c>
      <c r="H182" s="2"/>
      <c r="I182" s="2"/>
      <c r="J182" s="23">
        <v>1</v>
      </c>
      <c r="K182" s="5">
        <v>249115</v>
      </c>
      <c r="L182" s="63"/>
      <c r="M182" s="2"/>
      <c r="N182" s="64">
        <v>1</v>
      </c>
      <c r="O182" s="91">
        <f t="shared" si="1"/>
        <v>249115</v>
      </c>
      <c r="P182" s="64"/>
      <c r="Q182" s="2"/>
      <c r="R182" s="64">
        <v>1</v>
      </c>
      <c r="S182" s="5">
        <v>249115</v>
      </c>
      <c r="T182" s="64">
        <v>1</v>
      </c>
      <c r="U182" s="5">
        <v>249115</v>
      </c>
      <c r="V182" s="100"/>
      <c r="W182" s="100">
        <v>249115</v>
      </c>
    </row>
    <row r="183" spans="1:23" s="4" customFormat="1" ht="76.5" x14ac:dyDescent="0.25">
      <c r="A183" s="2" t="s">
        <v>12</v>
      </c>
      <c r="B183" s="3" t="s">
        <v>81</v>
      </c>
      <c r="C183" s="23">
        <v>1</v>
      </c>
      <c r="D183" s="139" t="s">
        <v>344</v>
      </c>
      <c r="E183" s="139" t="s">
        <v>345</v>
      </c>
      <c r="F183" s="6">
        <v>1</v>
      </c>
      <c r="G183" s="7">
        <v>23200</v>
      </c>
      <c r="H183" s="2"/>
      <c r="I183" s="2"/>
      <c r="J183" s="6">
        <v>1</v>
      </c>
      <c r="K183" s="5">
        <v>23200</v>
      </c>
      <c r="L183" s="63"/>
      <c r="M183" s="2"/>
      <c r="N183" s="64">
        <v>1</v>
      </c>
      <c r="O183" s="91">
        <f t="shared" si="1"/>
        <v>23200</v>
      </c>
      <c r="P183" s="64"/>
      <c r="Q183" s="2"/>
      <c r="R183" s="64">
        <v>1</v>
      </c>
      <c r="S183" s="5">
        <v>23200</v>
      </c>
      <c r="T183" s="64">
        <v>1</v>
      </c>
      <c r="U183" s="5">
        <v>23200</v>
      </c>
      <c r="V183" s="100">
        <v>21400</v>
      </c>
      <c r="W183" s="100">
        <v>1800</v>
      </c>
    </row>
    <row r="184" spans="1:23" s="11" customFormat="1" x14ac:dyDescent="0.25">
      <c r="A184" s="251" t="s">
        <v>9</v>
      </c>
      <c r="B184" s="251"/>
      <c r="C184" s="66">
        <f>SUM(C177:C183)</f>
        <v>7</v>
      </c>
      <c r="D184" s="289"/>
      <c r="E184" s="289"/>
      <c r="F184" s="65">
        <f>SUM(F177:F183)</f>
        <v>7</v>
      </c>
      <c r="G184" s="67">
        <v>862933</v>
      </c>
      <c r="H184" s="65">
        <v>0</v>
      </c>
      <c r="I184" s="67">
        <v>0</v>
      </c>
      <c r="J184" s="65">
        <v>7</v>
      </c>
      <c r="K184" s="67">
        <v>862933</v>
      </c>
      <c r="L184" s="65">
        <v>1</v>
      </c>
      <c r="M184" s="67">
        <v>191545</v>
      </c>
      <c r="N184" s="65">
        <f>SUM(N177:N183)</f>
        <v>6</v>
      </c>
      <c r="O184" s="98">
        <f t="shared" si="1"/>
        <v>671388</v>
      </c>
      <c r="P184" s="65">
        <v>0</v>
      </c>
      <c r="Q184" s="67">
        <v>0</v>
      </c>
      <c r="R184" s="65">
        <f>SUM(R177:R183)</f>
        <v>6</v>
      </c>
      <c r="S184" s="67">
        <v>671388</v>
      </c>
      <c r="T184" s="65">
        <f>SUM(T177:T183)</f>
        <v>6</v>
      </c>
      <c r="U184" s="67">
        <v>671388</v>
      </c>
      <c r="V184" s="101">
        <f>SUM(V177:V183)</f>
        <v>308889</v>
      </c>
      <c r="W184" s="101">
        <f>SUM(W177:W183)</f>
        <v>362499</v>
      </c>
    </row>
    <row r="185" spans="1:23" s="11" customFormat="1" ht="51" x14ac:dyDescent="0.25">
      <c r="A185" s="2" t="s">
        <v>12</v>
      </c>
      <c r="B185" s="102" t="s">
        <v>104</v>
      </c>
      <c r="C185" s="23">
        <v>1</v>
      </c>
      <c r="D185" s="139" t="s">
        <v>346</v>
      </c>
      <c r="E185" s="139" t="s">
        <v>347</v>
      </c>
      <c r="F185" s="6">
        <v>1</v>
      </c>
      <c r="G185" s="7">
        <v>121139</v>
      </c>
      <c r="H185" s="65"/>
      <c r="I185" s="67"/>
      <c r="J185" s="6">
        <v>1</v>
      </c>
      <c r="K185" s="7">
        <v>121139</v>
      </c>
      <c r="L185" s="65">
        <v>1</v>
      </c>
      <c r="M185" s="7">
        <v>121139</v>
      </c>
      <c r="N185" s="65"/>
      <c r="O185" s="91"/>
      <c r="P185" s="6"/>
      <c r="Q185" s="7"/>
      <c r="R185" s="65"/>
      <c r="S185" s="100">
        <v>0</v>
      </c>
      <c r="T185" s="65"/>
      <c r="U185" s="141"/>
      <c r="V185" s="100"/>
      <c r="W185" s="100"/>
    </row>
    <row r="186" spans="1:23" s="11" customFormat="1" x14ac:dyDescent="0.25">
      <c r="A186" s="251" t="s">
        <v>27</v>
      </c>
      <c r="B186" s="251"/>
      <c r="C186" s="66">
        <f>SUM(C185:C185)</f>
        <v>1</v>
      </c>
      <c r="D186" s="251"/>
      <c r="E186" s="251"/>
      <c r="F186" s="65">
        <f>SUM(F185)</f>
        <v>1</v>
      </c>
      <c r="G186" s="67">
        <v>121139</v>
      </c>
      <c r="H186" s="65">
        <v>0</v>
      </c>
      <c r="I186" s="67">
        <v>0</v>
      </c>
      <c r="J186" s="65">
        <v>1</v>
      </c>
      <c r="K186" s="67">
        <v>121139</v>
      </c>
      <c r="L186" s="65">
        <v>1</v>
      </c>
      <c r="M186" s="67">
        <v>121139</v>
      </c>
      <c r="N186" s="65">
        <f>SUM(N185)</f>
        <v>0</v>
      </c>
      <c r="O186" s="98">
        <f t="shared" si="1"/>
        <v>0</v>
      </c>
      <c r="P186" s="65">
        <v>0</v>
      </c>
      <c r="Q186" s="67">
        <v>0</v>
      </c>
      <c r="R186" s="65">
        <f>SUM(R185)</f>
        <v>0</v>
      </c>
      <c r="S186" s="67">
        <v>0</v>
      </c>
      <c r="T186" s="65">
        <f>SUM(T185)</f>
        <v>0</v>
      </c>
      <c r="U186" s="67">
        <v>0</v>
      </c>
      <c r="V186" s="67">
        <v>0</v>
      </c>
      <c r="W186" s="67">
        <v>0</v>
      </c>
    </row>
    <row r="187" spans="1:23" s="11" customFormat="1" ht="76.5" x14ac:dyDescent="0.25">
      <c r="A187" s="2" t="s">
        <v>12</v>
      </c>
      <c r="B187" s="3" t="s">
        <v>109</v>
      </c>
      <c r="C187" s="23">
        <v>1</v>
      </c>
      <c r="D187" s="139" t="s">
        <v>348</v>
      </c>
      <c r="E187" s="139" t="s">
        <v>349</v>
      </c>
      <c r="F187" s="6">
        <v>1</v>
      </c>
      <c r="G187" s="7">
        <v>121600</v>
      </c>
      <c r="H187" s="65"/>
      <c r="I187" s="67"/>
      <c r="J187" s="6">
        <v>1</v>
      </c>
      <c r="K187" s="7">
        <v>121600</v>
      </c>
      <c r="L187" s="65"/>
      <c r="M187" s="67"/>
      <c r="N187" s="64">
        <v>1</v>
      </c>
      <c r="O187" s="91">
        <f t="shared" si="1"/>
        <v>121600</v>
      </c>
      <c r="P187" s="65"/>
      <c r="Q187" s="67"/>
      <c r="R187" s="64">
        <v>1</v>
      </c>
      <c r="S187" s="7">
        <v>121600</v>
      </c>
      <c r="T187" s="64">
        <v>1</v>
      </c>
      <c r="U187" s="7">
        <v>121600</v>
      </c>
      <c r="V187" s="100"/>
      <c r="W187" s="100">
        <v>121600</v>
      </c>
    </row>
    <row r="188" spans="1:23" s="11" customFormat="1" ht="63.75" x14ac:dyDescent="0.25">
      <c r="A188" s="2" t="s">
        <v>12</v>
      </c>
      <c r="B188" s="3" t="s">
        <v>109</v>
      </c>
      <c r="C188" s="23">
        <v>1</v>
      </c>
      <c r="D188" s="139" t="s">
        <v>350</v>
      </c>
      <c r="E188" s="139" t="s">
        <v>351</v>
      </c>
      <c r="F188" s="6">
        <v>1</v>
      </c>
      <c r="G188" s="7">
        <v>15120</v>
      </c>
      <c r="H188" s="65"/>
      <c r="I188" s="67"/>
      <c r="J188" s="6">
        <v>1</v>
      </c>
      <c r="K188" s="7">
        <v>15120</v>
      </c>
      <c r="L188" s="6">
        <v>1</v>
      </c>
      <c r="M188" s="7">
        <v>15120</v>
      </c>
      <c r="N188" s="65"/>
      <c r="O188" s="91"/>
      <c r="P188" s="6"/>
      <c r="Q188" s="7"/>
      <c r="R188" s="65"/>
      <c r="S188" s="100">
        <v>0</v>
      </c>
      <c r="T188" s="65"/>
      <c r="U188" s="141"/>
      <c r="V188" s="100"/>
      <c r="W188" s="100"/>
    </row>
    <row r="189" spans="1:23" s="11" customFormat="1" x14ac:dyDescent="0.25">
      <c r="A189" s="251" t="s">
        <v>29</v>
      </c>
      <c r="B189" s="251"/>
      <c r="C189" s="66">
        <f>SUM(C187:C188)</f>
        <v>2</v>
      </c>
      <c r="D189" s="251"/>
      <c r="E189" s="251"/>
      <c r="F189" s="65">
        <f>SUM(F187:F188)</f>
        <v>2</v>
      </c>
      <c r="G189" s="67">
        <v>136720</v>
      </c>
      <c r="H189" s="65">
        <v>0</v>
      </c>
      <c r="I189" s="67">
        <v>0</v>
      </c>
      <c r="J189" s="65">
        <v>2</v>
      </c>
      <c r="K189" s="67">
        <v>136720</v>
      </c>
      <c r="L189" s="65">
        <v>1</v>
      </c>
      <c r="M189" s="67">
        <v>15120</v>
      </c>
      <c r="N189" s="65">
        <f>SUM(N187:N188)</f>
        <v>1</v>
      </c>
      <c r="O189" s="98">
        <f t="shared" si="1"/>
        <v>121600</v>
      </c>
      <c r="P189" s="65">
        <v>0</v>
      </c>
      <c r="Q189" s="67">
        <v>0</v>
      </c>
      <c r="R189" s="65">
        <f>SUM(R187:R188)</f>
        <v>1</v>
      </c>
      <c r="S189" s="67">
        <v>121600</v>
      </c>
      <c r="T189" s="65">
        <f>SUM(T187:T188)</f>
        <v>1</v>
      </c>
      <c r="U189" s="67">
        <v>121600</v>
      </c>
      <c r="V189" s="101">
        <f>SUM(V187:V188)</f>
        <v>0</v>
      </c>
      <c r="W189" s="101">
        <f>SUM(W187:W188)</f>
        <v>121600</v>
      </c>
    </row>
    <row r="190" spans="1:23" s="11" customFormat="1" ht="25.5" x14ac:dyDescent="0.25">
      <c r="A190" s="2" t="s">
        <v>12</v>
      </c>
      <c r="B190" s="3" t="s">
        <v>112</v>
      </c>
      <c r="C190" s="66">
        <v>1</v>
      </c>
      <c r="D190" s="139" t="s">
        <v>352</v>
      </c>
      <c r="E190" s="139" t="s">
        <v>353</v>
      </c>
      <c r="F190" s="6">
        <v>1</v>
      </c>
      <c r="G190" s="7">
        <v>22830</v>
      </c>
      <c r="H190" s="65"/>
      <c r="I190" s="24"/>
      <c r="J190" s="6">
        <v>1</v>
      </c>
      <c r="K190" s="5">
        <v>22830</v>
      </c>
      <c r="L190" s="65"/>
      <c r="M190" s="24"/>
      <c r="N190" s="64">
        <v>1</v>
      </c>
      <c r="O190" s="91">
        <f t="shared" si="1"/>
        <v>22830</v>
      </c>
      <c r="P190" s="65"/>
      <c r="Q190" s="24"/>
      <c r="R190" s="64">
        <v>1</v>
      </c>
      <c r="S190" s="5">
        <v>22830</v>
      </c>
      <c r="T190" s="64">
        <v>1</v>
      </c>
      <c r="U190" s="5">
        <v>15301</v>
      </c>
      <c r="V190" s="100">
        <v>15301</v>
      </c>
      <c r="W190" s="100"/>
    </row>
    <row r="191" spans="1:23" s="11" customFormat="1" ht="127.5" x14ac:dyDescent="0.25">
      <c r="A191" s="2" t="s">
        <v>12</v>
      </c>
      <c r="B191" s="3" t="s">
        <v>112</v>
      </c>
      <c r="C191" s="66">
        <v>1</v>
      </c>
      <c r="D191" s="139" t="s">
        <v>354</v>
      </c>
      <c r="E191" s="139" t="s">
        <v>355</v>
      </c>
      <c r="F191" s="6">
        <v>1</v>
      </c>
      <c r="G191" s="7">
        <v>47169</v>
      </c>
      <c r="H191" s="65"/>
      <c r="I191" s="24"/>
      <c r="J191" s="6">
        <v>1</v>
      </c>
      <c r="K191" s="5">
        <v>47169</v>
      </c>
      <c r="L191" s="6">
        <v>1</v>
      </c>
      <c r="M191" s="5">
        <v>47169</v>
      </c>
      <c r="N191" s="6"/>
      <c r="O191" s="91"/>
      <c r="P191" s="6"/>
      <c r="Q191" s="5"/>
      <c r="R191" s="6"/>
      <c r="S191" s="100">
        <v>0</v>
      </c>
      <c r="T191" s="6"/>
      <c r="U191" s="141"/>
      <c r="V191" s="100"/>
      <c r="W191" s="100"/>
    </row>
    <row r="192" spans="1:23" s="11" customFormat="1" ht="102" x14ac:dyDescent="0.25">
      <c r="A192" s="2" t="s">
        <v>12</v>
      </c>
      <c r="B192" s="3" t="s">
        <v>112</v>
      </c>
      <c r="C192" s="66">
        <v>1</v>
      </c>
      <c r="D192" s="139" t="s">
        <v>356</v>
      </c>
      <c r="E192" s="139" t="s">
        <v>357</v>
      </c>
      <c r="F192" s="132">
        <v>1</v>
      </c>
      <c r="G192" s="7">
        <v>150000</v>
      </c>
      <c r="H192" s="65"/>
      <c r="I192" s="24"/>
      <c r="J192" s="6">
        <v>1</v>
      </c>
      <c r="K192" s="5">
        <v>150000</v>
      </c>
      <c r="L192" s="65"/>
      <c r="M192" s="24"/>
      <c r="N192" s="64">
        <v>1</v>
      </c>
      <c r="O192" s="91">
        <f t="shared" si="1"/>
        <v>150000</v>
      </c>
      <c r="P192" s="65"/>
      <c r="Q192" s="24"/>
      <c r="R192" s="64">
        <v>1</v>
      </c>
      <c r="S192" s="5">
        <v>150000</v>
      </c>
      <c r="T192" s="64">
        <v>1</v>
      </c>
      <c r="U192" s="5">
        <v>150000</v>
      </c>
      <c r="V192" s="100">
        <v>123000</v>
      </c>
      <c r="W192" s="100">
        <v>27000</v>
      </c>
    </row>
    <row r="193" spans="1:23" s="11" customFormat="1" x14ac:dyDescent="0.25">
      <c r="A193" s="251" t="s">
        <v>31</v>
      </c>
      <c r="B193" s="251"/>
      <c r="C193" s="66">
        <f>SUM(C190:C192)</f>
        <v>3</v>
      </c>
      <c r="D193" s="291"/>
      <c r="E193" s="291"/>
      <c r="F193" s="65">
        <f>SUM(F190:F192)</f>
        <v>3</v>
      </c>
      <c r="G193" s="67">
        <v>219999</v>
      </c>
      <c r="H193" s="65">
        <v>0</v>
      </c>
      <c r="I193" s="67">
        <v>0</v>
      </c>
      <c r="J193" s="65">
        <v>3</v>
      </c>
      <c r="K193" s="67">
        <v>219999</v>
      </c>
      <c r="L193" s="65">
        <v>1</v>
      </c>
      <c r="M193" s="67">
        <v>47169</v>
      </c>
      <c r="N193" s="65">
        <f>SUM(N190:N192)</f>
        <v>2</v>
      </c>
      <c r="O193" s="98">
        <f t="shared" si="1"/>
        <v>172830</v>
      </c>
      <c r="P193" s="65">
        <v>0</v>
      </c>
      <c r="Q193" s="67">
        <v>0</v>
      </c>
      <c r="R193" s="65">
        <f>SUM(R190:R192)</f>
        <v>2</v>
      </c>
      <c r="S193" s="67">
        <v>172830</v>
      </c>
      <c r="T193" s="65">
        <f>SUM(T190:T192)</f>
        <v>2</v>
      </c>
      <c r="U193" s="67">
        <v>165301</v>
      </c>
      <c r="V193" s="101">
        <f>SUM(V190:V192)</f>
        <v>138301</v>
      </c>
      <c r="W193" s="101">
        <f>SUM(W190:W192)</f>
        <v>27000</v>
      </c>
    </row>
    <row r="194" spans="1:23" s="4" customFormat="1" ht="51" x14ac:dyDescent="0.25">
      <c r="A194" s="2" t="s">
        <v>12</v>
      </c>
      <c r="B194" s="3" t="s">
        <v>211</v>
      </c>
      <c r="C194" s="23">
        <v>1</v>
      </c>
      <c r="D194" s="139" t="s">
        <v>358</v>
      </c>
      <c r="E194" s="139" t="s">
        <v>359</v>
      </c>
      <c r="F194" s="132"/>
      <c r="G194" s="142"/>
      <c r="H194" s="23"/>
      <c r="I194" s="100"/>
      <c r="J194" s="7"/>
      <c r="K194" s="3"/>
      <c r="L194" s="63"/>
      <c r="M194" s="2"/>
      <c r="N194" s="64"/>
      <c r="O194" s="91"/>
      <c r="P194" s="64"/>
      <c r="Q194" s="2"/>
      <c r="R194" s="64"/>
      <c r="S194" s="2"/>
      <c r="T194" s="64"/>
      <c r="U194" s="140"/>
      <c r="V194" s="100"/>
      <c r="W194" s="100"/>
    </row>
    <row r="195" spans="1:23" s="4" customFormat="1" ht="76.5" x14ac:dyDescent="0.25">
      <c r="A195" s="2" t="s">
        <v>12</v>
      </c>
      <c r="B195" s="3" t="s">
        <v>211</v>
      </c>
      <c r="C195" s="23">
        <v>1</v>
      </c>
      <c r="D195" s="139" t="s">
        <v>360</v>
      </c>
      <c r="E195" s="139" t="s">
        <v>361</v>
      </c>
      <c r="F195" s="132"/>
      <c r="G195" s="142"/>
      <c r="H195" s="23"/>
      <c r="I195" s="2"/>
      <c r="J195" s="6"/>
      <c r="K195" s="5"/>
      <c r="L195" s="63"/>
      <c r="M195" s="2"/>
      <c r="N195" s="6"/>
      <c r="O195" s="91"/>
      <c r="P195" s="64"/>
      <c r="Q195" s="2"/>
      <c r="R195" s="6"/>
      <c r="S195" s="2"/>
      <c r="T195" s="6"/>
      <c r="U195" s="140"/>
      <c r="V195" s="100"/>
      <c r="W195" s="100"/>
    </row>
    <row r="196" spans="1:23" s="4" customFormat="1" ht="63.75" x14ac:dyDescent="0.25">
      <c r="A196" s="2" t="s">
        <v>12</v>
      </c>
      <c r="B196" s="3" t="s">
        <v>211</v>
      </c>
      <c r="C196" s="23">
        <v>1</v>
      </c>
      <c r="D196" s="139" t="s">
        <v>362</v>
      </c>
      <c r="E196" s="139" t="s">
        <v>363</v>
      </c>
      <c r="F196" s="132"/>
      <c r="G196" s="142"/>
      <c r="H196" s="23"/>
      <c r="I196" s="2"/>
      <c r="J196" s="6"/>
      <c r="K196" s="5"/>
      <c r="L196" s="63"/>
      <c r="M196" s="2"/>
      <c r="N196" s="6"/>
      <c r="O196" s="91"/>
      <c r="P196" s="64"/>
      <c r="Q196" s="2"/>
      <c r="R196" s="6"/>
      <c r="S196" s="2"/>
      <c r="T196" s="6"/>
      <c r="U196" s="140"/>
      <c r="V196" s="100"/>
      <c r="W196" s="100"/>
    </row>
    <row r="197" spans="1:23" s="4" customFormat="1" ht="38.25" x14ac:dyDescent="0.25">
      <c r="A197" s="2" t="s">
        <v>12</v>
      </c>
      <c r="B197" s="3" t="s">
        <v>211</v>
      </c>
      <c r="C197" s="23">
        <v>1</v>
      </c>
      <c r="D197" s="139" t="s">
        <v>364</v>
      </c>
      <c r="E197" s="139" t="s">
        <v>365</v>
      </c>
      <c r="F197" s="132">
        <v>1</v>
      </c>
      <c r="G197" s="7">
        <v>32350</v>
      </c>
      <c r="H197" s="3"/>
      <c r="I197" s="2"/>
      <c r="J197" s="23">
        <v>1</v>
      </c>
      <c r="K197" s="5">
        <v>32350</v>
      </c>
      <c r="L197" s="63"/>
      <c r="M197" s="2"/>
      <c r="N197" s="64">
        <v>1</v>
      </c>
      <c r="O197" s="91">
        <f t="shared" si="1"/>
        <v>32350</v>
      </c>
      <c r="P197" s="65">
        <v>0</v>
      </c>
      <c r="Q197" s="67">
        <v>0</v>
      </c>
      <c r="R197" s="64">
        <v>1</v>
      </c>
      <c r="S197" s="5">
        <v>32350</v>
      </c>
      <c r="T197" s="64">
        <v>1</v>
      </c>
      <c r="U197" s="100">
        <v>15687</v>
      </c>
      <c r="V197" s="100">
        <v>15687</v>
      </c>
      <c r="W197" s="100"/>
    </row>
    <row r="198" spans="1:23" s="4" customFormat="1" ht="114.75" x14ac:dyDescent="0.25">
      <c r="A198" s="2" t="s">
        <v>12</v>
      </c>
      <c r="B198" s="3" t="s">
        <v>211</v>
      </c>
      <c r="C198" s="23">
        <v>1</v>
      </c>
      <c r="D198" s="139" t="s">
        <v>366</v>
      </c>
      <c r="E198" s="139" t="s">
        <v>367</v>
      </c>
      <c r="F198" s="132">
        <v>1</v>
      </c>
      <c r="G198" s="7">
        <v>55782</v>
      </c>
      <c r="H198" s="3"/>
      <c r="I198" s="2"/>
      <c r="J198" s="23">
        <v>1</v>
      </c>
      <c r="K198" s="5">
        <v>55782</v>
      </c>
      <c r="L198" s="63">
        <v>1</v>
      </c>
      <c r="M198" s="100">
        <v>55782</v>
      </c>
      <c r="N198" s="64"/>
      <c r="O198" s="91">
        <f t="shared" si="1"/>
        <v>0</v>
      </c>
      <c r="P198" s="64"/>
      <c r="Q198" s="100"/>
      <c r="R198" s="64"/>
      <c r="S198" s="100">
        <v>0</v>
      </c>
      <c r="T198" s="64"/>
      <c r="U198" s="140"/>
      <c r="V198" s="100"/>
      <c r="W198" s="100"/>
    </row>
    <row r="199" spans="1:23" s="4" customFormat="1" ht="51" x14ac:dyDescent="0.25">
      <c r="A199" s="2" t="s">
        <v>12</v>
      </c>
      <c r="B199" s="3" t="s">
        <v>211</v>
      </c>
      <c r="C199" s="23">
        <v>1</v>
      </c>
      <c r="D199" s="139" t="s">
        <v>368</v>
      </c>
      <c r="E199" s="139" t="s">
        <v>369</v>
      </c>
      <c r="F199" s="132"/>
      <c r="G199" s="142"/>
      <c r="H199" s="3"/>
      <c r="I199" s="2"/>
      <c r="J199" s="23"/>
      <c r="K199" s="3"/>
      <c r="L199" s="63"/>
      <c r="M199" s="2"/>
      <c r="N199" s="64"/>
      <c r="O199" s="91">
        <f t="shared" ref="O199:O214" si="3">K199-M199</f>
        <v>0</v>
      </c>
      <c r="P199" s="64"/>
      <c r="Q199" s="2"/>
      <c r="R199" s="64"/>
      <c r="S199" s="2"/>
      <c r="T199" s="64"/>
      <c r="U199" s="140"/>
      <c r="V199" s="100"/>
      <c r="W199" s="100"/>
    </row>
    <row r="200" spans="1:23" s="4" customFormat="1" ht="38.25" x14ac:dyDescent="0.25">
      <c r="A200" s="2" t="s">
        <v>12</v>
      </c>
      <c r="B200" s="3" t="s">
        <v>211</v>
      </c>
      <c r="C200" s="23">
        <v>1</v>
      </c>
      <c r="D200" s="139" t="s">
        <v>370</v>
      </c>
      <c r="E200" s="139" t="s">
        <v>371</v>
      </c>
      <c r="F200" s="132">
        <v>1</v>
      </c>
      <c r="G200" s="7">
        <v>8560</v>
      </c>
      <c r="H200" s="3"/>
      <c r="I200" s="2"/>
      <c r="J200" s="23">
        <v>1</v>
      </c>
      <c r="K200" s="5">
        <v>8560</v>
      </c>
      <c r="L200" s="63"/>
      <c r="M200" s="2"/>
      <c r="N200" s="64">
        <v>1</v>
      </c>
      <c r="O200" s="91">
        <f t="shared" si="3"/>
        <v>8560</v>
      </c>
      <c r="P200" s="64"/>
      <c r="Q200" s="2"/>
      <c r="R200" s="64">
        <v>1</v>
      </c>
      <c r="S200" s="100">
        <v>8560</v>
      </c>
      <c r="T200" s="64">
        <v>1</v>
      </c>
      <c r="U200" s="100">
        <v>8560</v>
      </c>
      <c r="V200" s="106">
        <v>2350</v>
      </c>
      <c r="W200" s="100">
        <v>6210</v>
      </c>
    </row>
    <row r="201" spans="1:23" s="11" customFormat="1" x14ac:dyDescent="0.25">
      <c r="A201" s="251" t="s">
        <v>38</v>
      </c>
      <c r="B201" s="251"/>
      <c r="C201" s="66">
        <f>SUM(C194:C200)</f>
        <v>7</v>
      </c>
      <c r="D201" s="251"/>
      <c r="E201" s="251"/>
      <c r="F201" s="65">
        <f>SUM(F194:F200)</f>
        <v>3</v>
      </c>
      <c r="G201" s="67">
        <v>96692</v>
      </c>
      <c r="H201" s="65">
        <v>0</v>
      </c>
      <c r="I201" s="67">
        <v>0</v>
      </c>
      <c r="J201" s="65">
        <v>3</v>
      </c>
      <c r="K201" s="67">
        <v>96692</v>
      </c>
      <c r="L201" s="65">
        <v>1</v>
      </c>
      <c r="M201" s="67">
        <v>55782</v>
      </c>
      <c r="N201" s="65">
        <f>SUM(N194:N200)</f>
        <v>2</v>
      </c>
      <c r="O201" s="98">
        <f t="shared" si="3"/>
        <v>40910</v>
      </c>
      <c r="P201" s="65">
        <v>0</v>
      </c>
      <c r="Q201" s="67">
        <v>0</v>
      </c>
      <c r="R201" s="65">
        <f>SUM(R194:R200)</f>
        <v>2</v>
      </c>
      <c r="S201" s="67">
        <v>40910</v>
      </c>
      <c r="T201" s="65">
        <f>SUM(T194:T200)</f>
        <v>2</v>
      </c>
      <c r="U201" s="67">
        <v>24247</v>
      </c>
      <c r="V201" s="101">
        <f>SUM(V197:V200)</f>
        <v>18037</v>
      </c>
      <c r="W201" s="101">
        <f>SUM(W197:W200)</f>
        <v>6210</v>
      </c>
    </row>
    <row r="202" spans="1:23" s="11" customFormat="1" ht="114.75" x14ac:dyDescent="0.25">
      <c r="A202" s="2" t="s">
        <v>12</v>
      </c>
      <c r="B202" s="3" t="s">
        <v>144</v>
      </c>
      <c r="C202" s="23">
        <v>1</v>
      </c>
      <c r="D202" s="139" t="s">
        <v>372</v>
      </c>
      <c r="E202" s="139" t="s">
        <v>373</v>
      </c>
      <c r="F202" s="65"/>
      <c r="G202" s="67"/>
      <c r="H202" s="65"/>
      <c r="I202" s="67"/>
      <c r="J202" s="65"/>
      <c r="K202" s="67"/>
      <c r="L202" s="65"/>
      <c r="M202" s="67"/>
      <c r="N202" s="65"/>
      <c r="O202" s="91"/>
      <c r="P202" s="65"/>
      <c r="Q202" s="67"/>
      <c r="R202" s="65"/>
      <c r="S202" s="67"/>
      <c r="T202" s="65"/>
      <c r="U202" s="141"/>
      <c r="V202" s="100"/>
      <c r="W202" s="100"/>
    </row>
    <row r="203" spans="1:23" s="11" customFormat="1" ht="114.75" x14ac:dyDescent="0.25">
      <c r="A203" s="2" t="s">
        <v>12</v>
      </c>
      <c r="B203" s="3" t="s">
        <v>144</v>
      </c>
      <c r="C203" s="23">
        <v>1</v>
      </c>
      <c r="D203" s="139" t="s">
        <v>374</v>
      </c>
      <c r="E203" s="139" t="s">
        <v>375</v>
      </c>
      <c r="F203" s="65"/>
      <c r="G203" s="67"/>
      <c r="H203" s="65"/>
      <c r="I203" s="67"/>
      <c r="J203" s="65"/>
      <c r="K203" s="67"/>
      <c r="L203" s="65"/>
      <c r="M203" s="67"/>
      <c r="N203" s="65"/>
      <c r="O203" s="91"/>
      <c r="P203" s="65"/>
      <c r="Q203" s="67"/>
      <c r="R203" s="65"/>
      <c r="S203" s="67"/>
      <c r="T203" s="65"/>
      <c r="U203" s="141"/>
      <c r="V203" s="100"/>
      <c r="W203" s="100"/>
    </row>
    <row r="204" spans="1:23" s="4" customFormat="1" ht="76.5" x14ac:dyDescent="0.25">
      <c r="A204" s="2" t="s">
        <v>12</v>
      </c>
      <c r="B204" s="3" t="s">
        <v>144</v>
      </c>
      <c r="C204" s="23">
        <v>1</v>
      </c>
      <c r="D204" s="139" t="s">
        <v>376</v>
      </c>
      <c r="E204" s="139" t="s">
        <v>377</v>
      </c>
      <c r="F204" s="132">
        <v>1</v>
      </c>
      <c r="G204" s="7">
        <v>148900</v>
      </c>
      <c r="H204" s="3"/>
      <c r="I204" s="2"/>
      <c r="J204" s="23">
        <v>1</v>
      </c>
      <c r="K204" s="5">
        <v>148900</v>
      </c>
      <c r="L204" s="63"/>
      <c r="M204" s="2"/>
      <c r="N204" s="64">
        <v>1</v>
      </c>
      <c r="O204" s="91">
        <f t="shared" si="3"/>
        <v>148900</v>
      </c>
      <c r="P204" s="64"/>
      <c r="Q204" s="2"/>
      <c r="R204" s="64">
        <v>1</v>
      </c>
      <c r="S204" s="5">
        <v>148900</v>
      </c>
      <c r="T204" s="64">
        <v>1</v>
      </c>
      <c r="U204" s="5">
        <v>148900</v>
      </c>
      <c r="V204" s="100">
        <v>49620</v>
      </c>
      <c r="W204" s="100">
        <v>99280</v>
      </c>
    </row>
    <row r="205" spans="1:23" s="11" customFormat="1" x14ac:dyDescent="0.25">
      <c r="A205" s="251" t="s">
        <v>41</v>
      </c>
      <c r="B205" s="251"/>
      <c r="C205" s="66">
        <f>SUM(C202:C204)</f>
        <v>3</v>
      </c>
      <c r="D205" s="251"/>
      <c r="E205" s="251"/>
      <c r="F205" s="65">
        <f>SUM(F202:F204)</f>
        <v>1</v>
      </c>
      <c r="G205" s="67">
        <v>148900</v>
      </c>
      <c r="H205" s="65">
        <v>0</v>
      </c>
      <c r="I205" s="67">
        <v>0</v>
      </c>
      <c r="J205" s="65">
        <v>1</v>
      </c>
      <c r="K205" s="67">
        <v>148900</v>
      </c>
      <c r="L205" s="65">
        <v>0</v>
      </c>
      <c r="M205" s="67">
        <v>0</v>
      </c>
      <c r="N205" s="65">
        <f>SUM(N202:N204)</f>
        <v>1</v>
      </c>
      <c r="O205" s="98">
        <f t="shared" si="3"/>
        <v>148900</v>
      </c>
      <c r="P205" s="65">
        <v>0</v>
      </c>
      <c r="Q205" s="67">
        <v>0</v>
      </c>
      <c r="R205" s="65">
        <f>SUM(R202:R204)</f>
        <v>1</v>
      </c>
      <c r="S205" s="67">
        <v>148900</v>
      </c>
      <c r="T205" s="65">
        <f>SUM(T202:T204)</f>
        <v>1</v>
      </c>
      <c r="U205" s="67">
        <v>148900</v>
      </c>
      <c r="V205" s="101">
        <f>SUM(V204)</f>
        <v>49620</v>
      </c>
      <c r="W205" s="101">
        <f>SUM(W204)</f>
        <v>99280</v>
      </c>
    </row>
    <row r="206" spans="1:23" s="11" customFormat="1" ht="38.25" x14ac:dyDescent="0.25">
      <c r="A206" s="2" t="s">
        <v>12</v>
      </c>
      <c r="B206" s="3" t="s">
        <v>378</v>
      </c>
      <c r="C206" s="23">
        <v>1</v>
      </c>
      <c r="D206" s="139" t="s">
        <v>379</v>
      </c>
      <c r="E206" s="139" t="s">
        <v>380</v>
      </c>
      <c r="F206" s="132">
        <v>1</v>
      </c>
      <c r="G206" s="7">
        <v>22500</v>
      </c>
      <c r="H206" s="65"/>
      <c r="I206" s="67"/>
      <c r="J206" s="23">
        <v>1</v>
      </c>
      <c r="K206" s="7">
        <v>22500</v>
      </c>
      <c r="L206" s="65"/>
      <c r="M206" s="67"/>
      <c r="N206" s="64">
        <v>1</v>
      </c>
      <c r="O206" s="91">
        <f t="shared" si="3"/>
        <v>22500</v>
      </c>
      <c r="P206" s="65"/>
      <c r="Q206" s="67"/>
      <c r="R206" s="64">
        <v>1</v>
      </c>
      <c r="S206" s="7">
        <v>22500</v>
      </c>
      <c r="T206" s="64">
        <v>1</v>
      </c>
      <c r="U206" s="100">
        <v>22500</v>
      </c>
      <c r="V206" s="100">
        <v>22500</v>
      </c>
      <c r="W206" s="100"/>
    </row>
    <row r="207" spans="1:23" s="11" customFormat="1" ht="38.25" x14ac:dyDescent="0.25">
      <c r="A207" s="2" t="s">
        <v>12</v>
      </c>
      <c r="B207" s="3" t="s">
        <v>378</v>
      </c>
      <c r="C207" s="23">
        <v>1</v>
      </c>
      <c r="D207" s="139" t="s">
        <v>381</v>
      </c>
      <c r="E207" s="139" t="s">
        <v>382</v>
      </c>
      <c r="F207" s="132">
        <v>1</v>
      </c>
      <c r="G207" s="7">
        <v>19632</v>
      </c>
      <c r="H207" s="65"/>
      <c r="I207" s="67"/>
      <c r="J207" s="23">
        <v>1</v>
      </c>
      <c r="K207" s="7">
        <v>19632</v>
      </c>
      <c r="L207" s="65"/>
      <c r="M207" s="67"/>
      <c r="N207" s="64">
        <v>1</v>
      </c>
      <c r="O207" s="91">
        <f t="shared" si="3"/>
        <v>19632</v>
      </c>
      <c r="P207" s="65"/>
      <c r="Q207" s="67"/>
      <c r="R207" s="64">
        <v>1</v>
      </c>
      <c r="S207" s="7">
        <v>19632</v>
      </c>
      <c r="T207" s="64">
        <v>1</v>
      </c>
      <c r="U207" s="100">
        <v>19632</v>
      </c>
      <c r="V207" s="100">
        <v>19632</v>
      </c>
      <c r="W207" s="100"/>
    </row>
    <row r="208" spans="1:23" s="11" customFormat="1" ht="63.75" x14ac:dyDescent="0.25">
      <c r="A208" s="2" t="s">
        <v>12</v>
      </c>
      <c r="B208" s="3" t="s">
        <v>378</v>
      </c>
      <c r="C208" s="23">
        <v>1</v>
      </c>
      <c r="D208" s="139" t="s">
        <v>383</v>
      </c>
      <c r="E208" s="139" t="s">
        <v>384</v>
      </c>
      <c r="F208" s="132">
        <v>1</v>
      </c>
      <c r="G208" s="7">
        <v>22499.9925</v>
      </c>
      <c r="H208" s="65"/>
      <c r="I208" s="67"/>
      <c r="J208" s="23">
        <v>1</v>
      </c>
      <c r="K208" s="7">
        <v>22499.9925</v>
      </c>
      <c r="L208" s="65"/>
      <c r="M208" s="67"/>
      <c r="N208" s="64">
        <v>1</v>
      </c>
      <c r="O208" s="91">
        <f t="shared" si="3"/>
        <v>22499.9925</v>
      </c>
      <c r="P208" s="65"/>
      <c r="Q208" s="67"/>
      <c r="R208" s="64">
        <v>1</v>
      </c>
      <c r="S208" s="7">
        <v>22499.9925</v>
      </c>
      <c r="T208" s="64">
        <v>1</v>
      </c>
      <c r="U208" s="100">
        <v>22499.99</v>
      </c>
      <c r="V208" s="100">
        <v>22499.99</v>
      </c>
      <c r="W208" s="100"/>
    </row>
    <row r="209" spans="1:23" s="11" customFormat="1" ht="63.75" x14ac:dyDescent="0.25">
      <c r="A209" s="2" t="s">
        <v>12</v>
      </c>
      <c r="B209" s="3" t="s">
        <v>378</v>
      </c>
      <c r="C209" s="23">
        <v>1</v>
      </c>
      <c r="D209" s="139" t="s">
        <v>385</v>
      </c>
      <c r="E209" s="139" t="s">
        <v>386</v>
      </c>
      <c r="F209" s="132">
        <v>1</v>
      </c>
      <c r="G209" s="7">
        <v>13142.550000000001</v>
      </c>
      <c r="H209" s="65"/>
      <c r="I209" s="67"/>
      <c r="J209" s="23">
        <v>1</v>
      </c>
      <c r="K209" s="7">
        <v>13142.550000000001</v>
      </c>
      <c r="L209" s="65"/>
      <c r="M209" s="67"/>
      <c r="N209" s="64">
        <v>1</v>
      </c>
      <c r="O209" s="91">
        <f t="shared" si="3"/>
        <v>13142.550000000001</v>
      </c>
      <c r="P209" s="65"/>
      <c r="Q209" s="67"/>
      <c r="R209" s="64">
        <v>1</v>
      </c>
      <c r="S209" s="7">
        <v>13142.550000000001</v>
      </c>
      <c r="T209" s="64">
        <v>1</v>
      </c>
      <c r="U209" s="100">
        <v>13142.55</v>
      </c>
      <c r="V209" s="100">
        <v>13142.55</v>
      </c>
      <c r="W209" s="100"/>
    </row>
    <row r="210" spans="1:23" s="11" customFormat="1" ht="63.75" x14ac:dyDescent="0.25">
      <c r="A210" s="2" t="s">
        <v>12</v>
      </c>
      <c r="B210" s="3" t="s">
        <v>378</v>
      </c>
      <c r="C210" s="23">
        <v>1</v>
      </c>
      <c r="D210" s="139" t="s">
        <v>387</v>
      </c>
      <c r="E210" s="139" t="s">
        <v>388</v>
      </c>
      <c r="F210" s="132">
        <v>1</v>
      </c>
      <c r="G210" s="7">
        <v>8048.8125</v>
      </c>
      <c r="H210" s="65"/>
      <c r="I210" s="67"/>
      <c r="J210" s="23">
        <v>1</v>
      </c>
      <c r="K210" s="7">
        <v>8048.8125</v>
      </c>
      <c r="L210" s="65"/>
      <c r="M210" s="67"/>
      <c r="N210" s="64">
        <v>1</v>
      </c>
      <c r="O210" s="91">
        <f t="shared" si="3"/>
        <v>8048.8125</v>
      </c>
      <c r="P210" s="65"/>
      <c r="Q210" s="67"/>
      <c r="R210" s="64">
        <v>1</v>
      </c>
      <c r="S210" s="7">
        <v>8048.8125</v>
      </c>
      <c r="T210" s="64">
        <v>1</v>
      </c>
      <c r="U210" s="100">
        <v>8048.81</v>
      </c>
      <c r="V210" s="100">
        <v>8048.81</v>
      </c>
      <c r="W210" s="100"/>
    </row>
    <row r="211" spans="1:23" s="11" customFormat="1" ht="51" x14ac:dyDescent="0.25">
      <c r="A211" s="2" t="s">
        <v>12</v>
      </c>
      <c r="B211" s="3" t="s">
        <v>378</v>
      </c>
      <c r="C211" s="23">
        <v>1</v>
      </c>
      <c r="D211" s="139" t="s">
        <v>389</v>
      </c>
      <c r="E211" s="139" t="s">
        <v>390</v>
      </c>
      <c r="F211" s="132">
        <v>1</v>
      </c>
      <c r="G211" s="7">
        <v>11143.8</v>
      </c>
      <c r="H211" s="65"/>
      <c r="I211" s="67"/>
      <c r="J211" s="23">
        <v>1</v>
      </c>
      <c r="K211" s="7">
        <v>11143.8</v>
      </c>
      <c r="L211" s="6">
        <v>1</v>
      </c>
      <c r="M211" s="7">
        <v>11143.8</v>
      </c>
      <c r="N211" s="6"/>
      <c r="O211" s="91">
        <f t="shared" si="3"/>
        <v>0</v>
      </c>
      <c r="P211" s="6"/>
      <c r="Q211" s="7"/>
      <c r="R211" s="6"/>
      <c r="S211" s="7"/>
      <c r="T211" s="6"/>
      <c r="U211" s="143"/>
      <c r="V211" s="100"/>
      <c r="W211" s="100"/>
    </row>
    <row r="212" spans="1:23" s="11" customFormat="1" x14ac:dyDescent="0.25">
      <c r="A212" s="251" t="s">
        <v>53</v>
      </c>
      <c r="B212" s="251"/>
      <c r="C212" s="66">
        <f>SUM(C206:C211)</f>
        <v>6</v>
      </c>
      <c r="D212" s="251"/>
      <c r="E212" s="251"/>
      <c r="F212" s="65">
        <f>SUM(F206:F211)</f>
        <v>6</v>
      </c>
      <c r="G212" s="67">
        <v>96967.154999999999</v>
      </c>
      <c r="H212" s="65">
        <v>0</v>
      </c>
      <c r="I212" s="67">
        <v>0</v>
      </c>
      <c r="J212" s="65">
        <v>6</v>
      </c>
      <c r="K212" s="67">
        <v>96967.154999999999</v>
      </c>
      <c r="L212" s="65">
        <v>1</v>
      </c>
      <c r="M212" s="67">
        <v>11143.8</v>
      </c>
      <c r="N212" s="65">
        <f>SUM(N206:N211)</f>
        <v>5</v>
      </c>
      <c r="O212" s="91">
        <f t="shared" si="3"/>
        <v>85823.354999999996</v>
      </c>
      <c r="P212" s="65">
        <v>0</v>
      </c>
      <c r="Q212" s="67">
        <v>0</v>
      </c>
      <c r="R212" s="65">
        <f>SUM(R206:R211)</f>
        <v>5</v>
      </c>
      <c r="S212" s="67">
        <v>85823.354999999996</v>
      </c>
      <c r="T212" s="65">
        <f>SUM(T206:T211)</f>
        <v>5</v>
      </c>
      <c r="U212" s="67">
        <v>85823.35</v>
      </c>
      <c r="V212" s="101">
        <f>SUM(V206:V211)</f>
        <v>85823.35</v>
      </c>
      <c r="W212" s="101">
        <f>SUM(W206:W211)</f>
        <v>0</v>
      </c>
    </row>
    <row r="213" spans="1:23" s="11" customFormat="1" x14ac:dyDescent="0.25">
      <c r="A213" s="287" t="s">
        <v>391</v>
      </c>
      <c r="B213" s="287"/>
      <c r="C213" s="130">
        <f>C212+C205+C201+C193+C189+C186+C184</f>
        <v>29</v>
      </c>
      <c r="D213" s="287"/>
      <c r="E213" s="287"/>
      <c r="F213" s="130">
        <f>F212+F205+F201+F193+F189+F186+F184</f>
        <v>23</v>
      </c>
      <c r="G213" s="15">
        <v>1683350.155</v>
      </c>
      <c r="H213" s="8">
        <v>0</v>
      </c>
      <c r="I213" s="15">
        <v>0</v>
      </c>
      <c r="J213" s="8">
        <v>23</v>
      </c>
      <c r="K213" s="9">
        <v>1683350.155</v>
      </c>
      <c r="L213" s="8">
        <v>6</v>
      </c>
      <c r="M213" s="9">
        <v>441898.8</v>
      </c>
      <c r="N213" s="8">
        <f>N212+N205+N201+N193+N189+N186+N184</f>
        <v>17</v>
      </c>
      <c r="O213" s="9">
        <f t="shared" si="3"/>
        <v>1241451.355</v>
      </c>
      <c r="P213" s="130">
        <f t="shared" ref="P213:W213" si="4">P212+P205+P201+P193+P189+P186+P184</f>
        <v>0</v>
      </c>
      <c r="Q213" s="9">
        <f t="shared" si="4"/>
        <v>0</v>
      </c>
      <c r="R213" s="8">
        <f t="shared" si="4"/>
        <v>17</v>
      </c>
      <c r="S213" s="15">
        <v>1241451.355</v>
      </c>
      <c r="T213" s="8">
        <f t="shared" si="4"/>
        <v>17</v>
      </c>
      <c r="U213" s="15">
        <v>1217259.3500000001</v>
      </c>
      <c r="V213" s="15">
        <f t="shared" si="4"/>
        <v>600670.35</v>
      </c>
      <c r="W213" s="15">
        <f t="shared" si="4"/>
        <v>616589</v>
      </c>
    </row>
    <row r="214" spans="1:23" s="4" customFormat="1" x14ac:dyDescent="0.25">
      <c r="A214" s="290" t="s">
        <v>55</v>
      </c>
      <c r="B214" s="290"/>
      <c r="C214" s="144">
        <f>C213+C176+C138+C57</f>
        <v>146</v>
      </c>
      <c r="D214" s="290"/>
      <c r="E214" s="290"/>
      <c r="F214" s="144">
        <f>F213+F176+F138+F57</f>
        <v>102</v>
      </c>
      <c r="G214" s="19">
        <f t="shared" ref="G214:W214" si="5">G213+G176+G138+G57</f>
        <v>10439447.580499999</v>
      </c>
      <c r="H214" s="145">
        <f t="shared" si="5"/>
        <v>5</v>
      </c>
      <c r="I214" s="19">
        <f t="shared" si="5"/>
        <v>690670</v>
      </c>
      <c r="J214" s="145">
        <f t="shared" si="5"/>
        <v>97</v>
      </c>
      <c r="K214" s="146">
        <f t="shared" si="5"/>
        <v>9748777.5804999992</v>
      </c>
      <c r="L214" s="145">
        <f t="shared" si="5"/>
        <v>23</v>
      </c>
      <c r="M214" s="146">
        <f t="shared" si="5"/>
        <v>2322879.6100000003</v>
      </c>
      <c r="N214" s="145">
        <f t="shared" si="5"/>
        <v>74</v>
      </c>
      <c r="O214" s="146">
        <f t="shared" si="3"/>
        <v>7425897.9704999989</v>
      </c>
      <c r="P214" s="145">
        <f t="shared" si="5"/>
        <v>25</v>
      </c>
      <c r="Q214" s="146">
        <f t="shared" si="5"/>
        <v>895651.67749999999</v>
      </c>
      <c r="R214" s="145">
        <f t="shared" si="5"/>
        <v>74</v>
      </c>
      <c r="S214" s="146">
        <f t="shared" si="5"/>
        <v>6530246.2930000005</v>
      </c>
      <c r="T214" s="145">
        <f t="shared" si="5"/>
        <v>74</v>
      </c>
      <c r="U214" s="146">
        <f t="shared" si="5"/>
        <v>6506054.2879999997</v>
      </c>
      <c r="V214" s="146">
        <f t="shared" si="5"/>
        <v>5050542.4880000008</v>
      </c>
      <c r="W214" s="146">
        <f t="shared" si="5"/>
        <v>1455511.8</v>
      </c>
    </row>
    <row r="215" spans="1:23" s="4" customFormat="1" x14ac:dyDescent="0.25">
      <c r="B215" s="73"/>
      <c r="C215" s="147"/>
      <c r="D215" s="73"/>
      <c r="E215" s="73"/>
      <c r="F215" s="148"/>
      <c r="G215" s="73"/>
      <c r="H215" s="73"/>
      <c r="J215" s="73"/>
      <c r="K215" s="149"/>
      <c r="L215" s="150"/>
      <c r="P215" s="151"/>
      <c r="S215" s="152"/>
      <c r="T215" s="151"/>
      <c r="U215" s="151"/>
      <c r="V215" s="292">
        <f>V214+W214</f>
        <v>6506054.2880000006</v>
      </c>
      <c r="W215" s="292"/>
    </row>
    <row r="216" spans="1:23" s="4" customFormat="1" x14ac:dyDescent="0.2">
      <c r="B216" s="73"/>
      <c r="C216" s="147"/>
      <c r="D216" s="73"/>
      <c r="E216" s="73"/>
      <c r="F216" s="148"/>
      <c r="G216" s="73"/>
      <c r="H216" s="73"/>
      <c r="J216" s="73"/>
      <c r="K216" s="153"/>
      <c r="L216" s="150"/>
      <c r="M216" s="152"/>
      <c r="N216" s="152"/>
      <c r="O216" s="152"/>
      <c r="P216" s="151"/>
      <c r="Q216" s="152"/>
      <c r="S216" s="152"/>
      <c r="T216" s="151"/>
      <c r="U216" s="151"/>
      <c r="V216" s="152"/>
      <c r="W216" s="152"/>
    </row>
    <row r="217" spans="1:23" s="4" customFormat="1" x14ac:dyDescent="0.2">
      <c r="B217" s="73"/>
      <c r="C217" s="147"/>
      <c r="D217" s="73"/>
      <c r="E217" s="73"/>
      <c r="F217" s="148"/>
      <c r="G217" s="73"/>
      <c r="H217" s="73"/>
      <c r="J217" s="73"/>
      <c r="K217" s="153"/>
      <c r="L217" s="150"/>
      <c r="P217" s="151"/>
      <c r="Q217" s="152"/>
      <c r="S217" s="152"/>
      <c r="T217" s="151"/>
      <c r="U217" s="151"/>
      <c r="V217" s="152"/>
      <c r="W217" s="152"/>
    </row>
    <row r="218" spans="1:23" s="4" customFormat="1" x14ac:dyDescent="0.2">
      <c r="B218" s="73"/>
      <c r="C218" s="147"/>
      <c r="D218" s="73"/>
      <c r="E218" s="73"/>
      <c r="F218" s="148"/>
      <c r="G218" s="73"/>
      <c r="H218" s="73"/>
      <c r="J218" s="73"/>
      <c r="K218" s="153"/>
      <c r="L218" s="150"/>
      <c r="P218" s="151"/>
      <c r="S218" s="152"/>
      <c r="T218" s="151"/>
      <c r="U218" s="151"/>
      <c r="V218" s="152"/>
      <c r="W218" s="152"/>
    </row>
    <row r="219" spans="1:23" s="4" customFormat="1" x14ac:dyDescent="0.25">
      <c r="B219" s="73"/>
      <c r="C219" s="147"/>
      <c r="D219" s="73"/>
      <c r="E219" s="251" t="s">
        <v>395</v>
      </c>
      <c r="F219" s="277" t="s">
        <v>396</v>
      </c>
      <c r="G219" s="277"/>
      <c r="H219" s="278" t="s">
        <v>397</v>
      </c>
      <c r="I219" s="279"/>
      <c r="J219" s="274" t="s">
        <v>398</v>
      </c>
      <c r="K219" s="275"/>
      <c r="L219" s="272" t="s">
        <v>399</v>
      </c>
      <c r="M219" s="273"/>
      <c r="N219" s="274" t="s">
        <v>400</v>
      </c>
      <c r="O219" s="275"/>
      <c r="P219" s="274" t="s">
        <v>401</v>
      </c>
      <c r="Q219" s="275"/>
      <c r="R219" s="274" t="s">
        <v>402</v>
      </c>
      <c r="S219" s="275"/>
      <c r="T219" s="276" t="s">
        <v>403</v>
      </c>
      <c r="U219" s="276"/>
      <c r="V219" s="276"/>
      <c r="W219" s="276"/>
    </row>
    <row r="220" spans="1:23" s="4" customFormat="1" ht="33.75" x14ac:dyDescent="0.25">
      <c r="B220" s="73"/>
      <c r="C220" s="147"/>
      <c r="D220" s="73"/>
      <c r="E220" s="251"/>
      <c r="F220" s="60" t="s">
        <v>80</v>
      </c>
      <c r="G220" s="61" t="s">
        <v>69</v>
      </c>
      <c r="H220" s="61" t="s">
        <v>80</v>
      </c>
      <c r="I220" s="61" t="s">
        <v>69</v>
      </c>
      <c r="J220" s="61" t="s">
        <v>80</v>
      </c>
      <c r="K220" s="61" t="s">
        <v>69</v>
      </c>
      <c r="L220" s="61" t="s">
        <v>80</v>
      </c>
      <c r="M220" s="61" t="s">
        <v>69</v>
      </c>
      <c r="N220" s="61" t="s">
        <v>80</v>
      </c>
      <c r="O220" s="61" t="s">
        <v>69</v>
      </c>
      <c r="P220" s="61" t="s">
        <v>80</v>
      </c>
      <c r="Q220" s="61" t="s">
        <v>69</v>
      </c>
      <c r="R220" s="61" t="s">
        <v>80</v>
      </c>
      <c r="S220" s="61" t="s">
        <v>69</v>
      </c>
      <c r="T220" s="60" t="s">
        <v>404</v>
      </c>
      <c r="U220" s="61" t="s">
        <v>405</v>
      </c>
      <c r="V220" s="60" t="s">
        <v>406</v>
      </c>
      <c r="W220" s="60" t="s">
        <v>407</v>
      </c>
    </row>
    <row r="221" spans="1:23" s="4" customFormat="1" x14ac:dyDescent="0.25">
      <c r="A221" s="154"/>
      <c r="E221" s="62" t="s">
        <v>408</v>
      </c>
      <c r="F221" s="6">
        <f>F57</f>
        <v>14</v>
      </c>
      <c r="G221" s="5">
        <v>1789410</v>
      </c>
      <c r="H221" s="23">
        <v>4</v>
      </c>
      <c r="I221" s="5">
        <v>523250</v>
      </c>
      <c r="J221" s="23">
        <v>10</v>
      </c>
      <c r="K221" s="7">
        <v>1266160</v>
      </c>
      <c r="L221" s="63">
        <v>4</v>
      </c>
      <c r="M221" s="7">
        <v>733200</v>
      </c>
      <c r="N221" s="6">
        <f t="shared" ref="N221:W221" si="6">N57</f>
        <v>6</v>
      </c>
      <c r="O221" s="7">
        <f t="shared" si="6"/>
        <v>532960</v>
      </c>
      <c r="P221" s="6">
        <f t="shared" si="6"/>
        <v>2</v>
      </c>
      <c r="Q221" s="7">
        <f t="shared" si="6"/>
        <v>23154.005000000001</v>
      </c>
      <c r="R221" s="6">
        <f t="shared" si="6"/>
        <v>6</v>
      </c>
      <c r="S221" s="7">
        <f t="shared" si="6"/>
        <v>509805.995</v>
      </c>
      <c r="T221" s="64">
        <f t="shared" si="6"/>
        <v>6</v>
      </c>
      <c r="U221" s="7">
        <f t="shared" si="6"/>
        <v>509805.995</v>
      </c>
      <c r="V221" s="7">
        <f t="shared" si="6"/>
        <v>509805.995</v>
      </c>
      <c r="W221" s="7">
        <f t="shared" si="6"/>
        <v>0</v>
      </c>
    </row>
    <row r="222" spans="1:23" s="4" customFormat="1" x14ac:dyDescent="0.25">
      <c r="A222" s="154"/>
      <c r="E222" s="62" t="s">
        <v>409</v>
      </c>
      <c r="F222" s="6">
        <f>F138</f>
        <v>41</v>
      </c>
      <c r="G222" s="5">
        <v>3613924.8254999998</v>
      </c>
      <c r="H222" s="23">
        <v>0</v>
      </c>
      <c r="I222" s="5">
        <v>0</v>
      </c>
      <c r="J222" s="23">
        <v>41</v>
      </c>
      <c r="K222" s="7">
        <v>3613924.8254999998</v>
      </c>
      <c r="L222" s="63">
        <v>9</v>
      </c>
      <c r="M222" s="7">
        <v>745730.81</v>
      </c>
      <c r="N222" s="6">
        <f t="shared" ref="N222:W222" si="7">N138</f>
        <v>32</v>
      </c>
      <c r="O222" s="7">
        <f t="shared" si="7"/>
        <v>2868194.0154999997</v>
      </c>
      <c r="P222" s="6">
        <f t="shared" si="7"/>
        <v>15</v>
      </c>
      <c r="Q222" s="7">
        <f t="shared" si="7"/>
        <v>469256.96250000002</v>
      </c>
      <c r="R222" s="6">
        <f t="shared" si="7"/>
        <v>32</v>
      </c>
      <c r="S222" s="7">
        <f t="shared" si="7"/>
        <v>2398937.0530000003</v>
      </c>
      <c r="T222" s="64">
        <f t="shared" si="7"/>
        <v>32</v>
      </c>
      <c r="U222" s="7">
        <f t="shared" si="7"/>
        <v>2398937.0530000003</v>
      </c>
      <c r="V222" s="7">
        <f t="shared" si="7"/>
        <v>1910854.6030000004</v>
      </c>
      <c r="W222" s="7">
        <f t="shared" si="7"/>
        <v>488082.45</v>
      </c>
    </row>
    <row r="223" spans="1:23" s="4" customFormat="1" x14ac:dyDescent="0.25">
      <c r="A223" s="154"/>
      <c r="E223" s="62" t="s">
        <v>410</v>
      </c>
      <c r="F223" s="6">
        <f>F176</f>
        <v>24</v>
      </c>
      <c r="G223" s="5">
        <v>3352762.6</v>
      </c>
      <c r="H223" s="23">
        <v>1</v>
      </c>
      <c r="I223" s="5">
        <v>167420</v>
      </c>
      <c r="J223" s="23">
        <v>23</v>
      </c>
      <c r="K223" s="7">
        <v>3185342.6</v>
      </c>
      <c r="L223" s="63">
        <v>4</v>
      </c>
      <c r="M223" s="7">
        <v>402050</v>
      </c>
      <c r="N223" s="6">
        <f t="shared" ref="N223:W223" si="8">N176</f>
        <v>19</v>
      </c>
      <c r="O223" s="7">
        <f t="shared" si="8"/>
        <v>2783292.6</v>
      </c>
      <c r="P223" s="6">
        <f t="shared" si="8"/>
        <v>8</v>
      </c>
      <c r="Q223" s="7">
        <f t="shared" si="8"/>
        <v>403240.70999999996</v>
      </c>
      <c r="R223" s="6">
        <f t="shared" si="8"/>
        <v>19</v>
      </c>
      <c r="S223" s="7">
        <f t="shared" si="8"/>
        <v>2380051.8899999997</v>
      </c>
      <c r="T223" s="64">
        <f t="shared" si="8"/>
        <v>19</v>
      </c>
      <c r="U223" s="7">
        <f t="shared" si="8"/>
        <v>2380051.8899999997</v>
      </c>
      <c r="V223" s="7">
        <f t="shared" si="8"/>
        <v>2029211.54</v>
      </c>
      <c r="W223" s="7">
        <f t="shared" si="8"/>
        <v>350840.35</v>
      </c>
    </row>
    <row r="224" spans="1:23" s="4" customFormat="1" x14ac:dyDescent="0.25">
      <c r="A224" s="154"/>
      <c r="E224" s="62" t="s">
        <v>411</v>
      </c>
      <c r="F224" s="6">
        <f>F213</f>
        <v>23</v>
      </c>
      <c r="G224" s="5">
        <v>1683350.155</v>
      </c>
      <c r="H224" s="23">
        <v>0</v>
      </c>
      <c r="I224" s="5">
        <v>0</v>
      </c>
      <c r="J224" s="23">
        <v>23</v>
      </c>
      <c r="K224" s="7">
        <v>1683350.155</v>
      </c>
      <c r="L224" s="63">
        <v>6</v>
      </c>
      <c r="M224" s="7">
        <v>441898.8</v>
      </c>
      <c r="N224" s="6">
        <f t="shared" ref="N224:W224" si="9">N213</f>
        <v>17</v>
      </c>
      <c r="O224" s="7">
        <f t="shared" si="9"/>
        <v>1241451.355</v>
      </c>
      <c r="P224" s="6">
        <f t="shared" si="9"/>
        <v>0</v>
      </c>
      <c r="Q224" s="7">
        <f t="shared" si="9"/>
        <v>0</v>
      </c>
      <c r="R224" s="6">
        <f t="shared" si="9"/>
        <v>17</v>
      </c>
      <c r="S224" s="7">
        <f t="shared" si="9"/>
        <v>1241451.355</v>
      </c>
      <c r="T224" s="64">
        <f t="shared" si="9"/>
        <v>17</v>
      </c>
      <c r="U224" s="7">
        <f t="shared" si="9"/>
        <v>1217259.3500000001</v>
      </c>
      <c r="V224" s="7">
        <f t="shared" si="9"/>
        <v>600670.35</v>
      </c>
      <c r="W224" s="7">
        <f t="shared" si="9"/>
        <v>616589</v>
      </c>
    </row>
    <row r="225" spans="1:23" s="11" customFormat="1" x14ac:dyDescent="0.25">
      <c r="A225" s="155"/>
      <c r="E225" s="62" t="s">
        <v>412</v>
      </c>
      <c r="F225" s="65">
        <f>SUM(F221:F224)</f>
        <v>102</v>
      </c>
      <c r="G225" s="24">
        <f t="shared" ref="G225:W225" si="10">SUM(G221:G224)</f>
        <v>10439447.580499999</v>
      </c>
      <c r="H225" s="66">
        <f t="shared" si="10"/>
        <v>5</v>
      </c>
      <c r="I225" s="24">
        <f t="shared" si="10"/>
        <v>690670</v>
      </c>
      <c r="J225" s="66">
        <f t="shared" si="10"/>
        <v>97</v>
      </c>
      <c r="K225" s="67">
        <f t="shared" si="10"/>
        <v>9748777.5804999992</v>
      </c>
      <c r="L225" s="68">
        <f t="shared" si="10"/>
        <v>23</v>
      </c>
      <c r="M225" s="67">
        <f t="shared" si="10"/>
        <v>2322879.61</v>
      </c>
      <c r="N225" s="68">
        <f>SUM(N221:N224)</f>
        <v>74</v>
      </c>
      <c r="O225" s="67">
        <f>SUM(O221:O224)</f>
        <v>7425897.9704999998</v>
      </c>
      <c r="P225" s="65">
        <f>SUM(P221:P224)</f>
        <v>25</v>
      </c>
      <c r="Q225" s="67">
        <f>SUM(Q221:Q224)</f>
        <v>895651.67749999999</v>
      </c>
      <c r="R225" s="65">
        <f>SUM(R221:R224)</f>
        <v>74</v>
      </c>
      <c r="S225" s="67">
        <f t="shared" si="10"/>
        <v>6530246.2929999996</v>
      </c>
      <c r="T225" s="69">
        <f t="shared" si="10"/>
        <v>74</v>
      </c>
      <c r="U225" s="67">
        <f t="shared" si="10"/>
        <v>6506054.2880000006</v>
      </c>
      <c r="V225" s="67">
        <f t="shared" si="10"/>
        <v>5050542.4879999999</v>
      </c>
      <c r="W225" s="67">
        <f t="shared" si="10"/>
        <v>1455511.8</v>
      </c>
    </row>
    <row r="226" spans="1:23" s="4" customFormat="1" x14ac:dyDescent="0.25">
      <c r="B226" s="73"/>
      <c r="C226" s="73"/>
      <c r="D226" s="73"/>
      <c r="E226" s="251" t="s">
        <v>415</v>
      </c>
      <c r="F226" s="156">
        <f>F225/102</f>
        <v>1</v>
      </c>
      <c r="G226" s="157"/>
      <c r="H226" s="156">
        <f>H225/102</f>
        <v>4.9019607843137254E-2</v>
      </c>
      <c r="I226" s="158"/>
      <c r="J226" s="156">
        <f>J225/102</f>
        <v>0.9509803921568627</v>
      </c>
      <c r="K226" s="157"/>
      <c r="L226" s="159">
        <f>L225/102</f>
        <v>0.22549019607843138</v>
      </c>
      <c r="M226" s="160"/>
      <c r="N226" s="160"/>
      <c r="O226" s="160"/>
      <c r="P226" s="64"/>
      <c r="Q226" s="160"/>
      <c r="R226" s="159">
        <f>R225/102</f>
        <v>0.72549019607843135</v>
      </c>
      <c r="S226" s="160"/>
      <c r="T226" s="159">
        <f>T225/102</f>
        <v>0.72549019607843135</v>
      </c>
      <c r="U226" s="2"/>
      <c r="V226" s="78"/>
      <c r="W226" s="78"/>
    </row>
    <row r="227" spans="1:23" s="4" customFormat="1" x14ac:dyDescent="0.25">
      <c r="B227" s="73"/>
      <c r="C227" s="73"/>
      <c r="D227" s="73"/>
      <c r="E227" s="251"/>
      <c r="F227" s="156"/>
      <c r="G227" s="157">
        <f>G225/10439447.58</f>
        <v>1.0000000000478952</v>
      </c>
      <c r="H227" s="156"/>
      <c r="I227" s="157">
        <f>I225/10439447.58</f>
        <v>6.6159631025227109E-2</v>
      </c>
      <c r="J227" s="156"/>
      <c r="K227" s="157">
        <f>K225/10439447.58</f>
        <v>0.93384036902266809</v>
      </c>
      <c r="L227" s="159"/>
      <c r="M227" s="161">
        <f>M225/10439447.58</f>
        <v>0.22250982077348577</v>
      </c>
      <c r="N227" s="161"/>
      <c r="O227" s="161"/>
      <c r="P227" s="6"/>
      <c r="Q227" s="161">
        <f>Q225/10439447.58</f>
        <v>8.5794930300325339E-2</v>
      </c>
      <c r="R227" s="159"/>
      <c r="S227" s="161">
        <f>S225/10439447.58</f>
        <v>0.62553561794885693</v>
      </c>
      <c r="T227" s="159"/>
      <c r="U227" s="161">
        <f>U225/10439447.58</f>
        <v>0.62321825347007498</v>
      </c>
      <c r="V227" s="78"/>
      <c r="W227" s="78"/>
    </row>
    <row r="228" spans="1:23" x14ac:dyDescent="0.25">
      <c r="E228" s="162"/>
      <c r="F228" s="163"/>
      <c r="G228" s="163"/>
      <c r="H228" s="163"/>
      <c r="I228" s="163"/>
      <c r="J228" s="163"/>
      <c r="K228" s="164"/>
      <c r="L228" s="164"/>
      <c r="M228" s="164"/>
      <c r="N228" s="164"/>
      <c r="O228" s="164"/>
      <c r="P228" s="165"/>
      <c r="Q228" s="164"/>
      <c r="R228" s="164"/>
      <c r="S228" s="164"/>
      <c r="T228" s="164"/>
      <c r="U228" s="164"/>
    </row>
    <row r="229" spans="1:23" x14ac:dyDescent="0.25">
      <c r="E229" s="251" t="s">
        <v>395</v>
      </c>
      <c r="F229" s="274" t="s">
        <v>398</v>
      </c>
      <c r="G229" s="275"/>
      <c r="H229" s="272" t="s">
        <v>399</v>
      </c>
      <c r="I229" s="273"/>
      <c r="J229" s="274" t="s">
        <v>400</v>
      </c>
      <c r="K229" s="275"/>
      <c r="L229" s="164"/>
      <c r="M229" s="164"/>
      <c r="N229" s="164"/>
      <c r="O229" s="164"/>
      <c r="P229" s="165"/>
      <c r="Q229" s="164"/>
      <c r="R229" s="164"/>
      <c r="S229" s="164"/>
      <c r="T229" s="164"/>
      <c r="U229" s="164"/>
    </row>
    <row r="230" spans="1:23" x14ac:dyDescent="0.25">
      <c r="E230" s="251"/>
      <c r="F230" s="61" t="s">
        <v>80</v>
      </c>
      <c r="G230" s="61" t="s">
        <v>69</v>
      </c>
      <c r="H230" s="61" t="s">
        <v>80</v>
      </c>
      <c r="I230" s="61" t="s">
        <v>69</v>
      </c>
      <c r="J230" s="61" t="s">
        <v>80</v>
      </c>
      <c r="K230" s="61" t="s">
        <v>69</v>
      </c>
      <c r="L230" s="164"/>
      <c r="M230" s="164"/>
      <c r="N230" s="164"/>
      <c r="O230" s="164"/>
      <c r="P230" s="165"/>
      <c r="Q230" s="164"/>
      <c r="R230" s="164"/>
      <c r="S230" s="164"/>
      <c r="T230" s="164"/>
      <c r="U230" s="164"/>
    </row>
    <row r="231" spans="1:23" x14ac:dyDescent="0.25">
      <c r="E231" s="62" t="s">
        <v>408</v>
      </c>
      <c r="F231" s="23">
        <v>10</v>
      </c>
      <c r="G231" s="7">
        <v>1266160</v>
      </c>
      <c r="H231" s="63">
        <v>4</v>
      </c>
      <c r="I231" s="7">
        <v>733200</v>
      </c>
      <c r="J231" s="83">
        <f>F231-H231</f>
        <v>6</v>
      </c>
      <c r="K231" s="7">
        <f>G231-I231</f>
        <v>532960</v>
      </c>
      <c r="L231" s="164"/>
      <c r="M231" s="164"/>
      <c r="N231" s="164"/>
      <c r="O231" s="164"/>
      <c r="P231" s="165"/>
      <c r="Q231" s="164"/>
      <c r="R231" s="164"/>
      <c r="S231" s="164"/>
      <c r="T231" s="164"/>
      <c r="U231" s="164"/>
    </row>
    <row r="232" spans="1:23" x14ac:dyDescent="0.25">
      <c r="E232" s="62" t="s">
        <v>409</v>
      </c>
      <c r="F232" s="23">
        <v>41</v>
      </c>
      <c r="G232" s="7">
        <v>3613924.8254999998</v>
      </c>
      <c r="H232" s="63">
        <v>9</v>
      </c>
      <c r="I232" s="7">
        <v>745730.81</v>
      </c>
      <c r="J232" s="83">
        <f t="shared" ref="J232:K234" si="11">F232-H232</f>
        <v>32</v>
      </c>
      <c r="K232" s="7">
        <f t="shared" si="11"/>
        <v>2868194.0154999997</v>
      </c>
      <c r="L232" s="164"/>
      <c r="M232" s="164"/>
      <c r="N232" s="164"/>
      <c r="O232" s="164"/>
      <c r="P232" s="165"/>
      <c r="Q232" s="164"/>
      <c r="R232" s="164"/>
      <c r="S232" s="164"/>
      <c r="T232" s="164"/>
      <c r="U232" s="164"/>
    </row>
    <row r="233" spans="1:23" x14ac:dyDescent="0.25">
      <c r="E233" s="62" t="s">
        <v>410</v>
      </c>
      <c r="F233" s="23">
        <v>23</v>
      </c>
      <c r="G233" s="7">
        <v>3185342.6</v>
      </c>
      <c r="H233" s="63">
        <v>4</v>
      </c>
      <c r="I233" s="7">
        <v>402050</v>
      </c>
      <c r="J233" s="83">
        <f t="shared" si="11"/>
        <v>19</v>
      </c>
      <c r="K233" s="7">
        <f t="shared" si="11"/>
        <v>2783292.6</v>
      </c>
      <c r="L233" s="164"/>
      <c r="M233" s="164"/>
      <c r="N233" s="164"/>
      <c r="O233" s="164"/>
      <c r="P233" s="165"/>
      <c r="Q233" s="164"/>
      <c r="R233" s="164"/>
      <c r="S233" s="164"/>
      <c r="T233" s="164"/>
      <c r="U233" s="164"/>
    </row>
    <row r="234" spans="1:23" x14ac:dyDescent="0.25">
      <c r="E234" s="62" t="s">
        <v>411</v>
      </c>
      <c r="F234" s="23">
        <v>23</v>
      </c>
      <c r="G234" s="7">
        <v>1683350.155</v>
      </c>
      <c r="H234" s="63">
        <v>6</v>
      </c>
      <c r="I234" s="7">
        <v>441898.8</v>
      </c>
      <c r="J234" s="83">
        <f t="shared" si="11"/>
        <v>17</v>
      </c>
      <c r="K234" s="7">
        <f t="shared" si="11"/>
        <v>1241451.355</v>
      </c>
      <c r="L234" s="164"/>
      <c r="M234" s="164"/>
      <c r="N234" s="164"/>
      <c r="O234" s="164"/>
      <c r="P234" s="165"/>
      <c r="Q234" s="164"/>
      <c r="R234" s="164"/>
      <c r="S234" s="164"/>
      <c r="T234" s="164"/>
      <c r="U234" s="164"/>
    </row>
    <row r="235" spans="1:23" x14ac:dyDescent="0.25">
      <c r="E235" s="62" t="s">
        <v>412</v>
      </c>
      <c r="F235" s="66">
        <f t="shared" ref="F235:K235" si="12">SUM(F231:F234)</f>
        <v>97</v>
      </c>
      <c r="G235" s="67">
        <f t="shared" si="12"/>
        <v>9748777.5804999992</v>
      </c>
      <c r="H235" s="68">
        <f t="shared" si="12"/>
        <v>23</v>
      </c>
      <c r="I235" s="67">
        <f t="shared" si="12"/>
        <v>2322879.61</v>
      </c>
      <c r="J235" s="97">
        <f t="shared" si="12"/>
        <v>74</v>
      </c>
      <c r="K235" s="67">
        <f t="shared" si="12"/>
        <v>7425897.9704999998</v>
      </c>
      <c r="L235" s="164"/>
      <c r="M235" s="164"/>
      <c r="N235" s="164"/>
      <c r="O235" s="164"/>
      <c r="P235" s="165"/>
      <c r="Q235" s="164"/>
      <c r="R235" s="164"/>
      <c r="S235" s="164"/>
      <c r="T235" s="164"/>
      <c r="U235" s="164"/>
    </row>
    <row r="236" spans="1:23" x14ac:dyDescent="0.25">
      <c r="E236" s="251" t="s">
        <v>415</v>
      </c>
      <c r="F236" s="156">
        <f>F235/97</f>
        <v>1</v>
      </c>
      <c r="G236" s="62"/>
      <c r="H236" s="156">
        <f>H235/97</f>
        <v>0.23711340206185566</v>
      </c>
      <c r="I236" s="79"/>
      <c r="J236" s="156">
        <f>J235/97</f>
        <v>0.76288659793814428</v>
      </c>
      <c r="K236" s="166"/>
      <c r="L236" s="164"/>
      <c r="M236" s="164"/>
      <c r="N236" s="164"/>
      <c r="O236" s="164"/>
      <c r="P236" s="165"/>
      <c r="Q236" s="164"/>
      <c r="R236" s="164"/>
      <c r="S236" s="164"/>
      <c r="T236" s="164"/>
      <c r="U236" s="164"/>
    </row>
    <row r="237" spans="1:23" x14ac:dyDescent="0.25">
      <c r="E237" s="251"/>
      <c r="F237" s="97"/>
      <c r="G237" s="156">
        <f>G235/9748777.58</f>
        <v>1.0000000000512883</v>
      </c>
      <c r="H237" s="97"/>
      <c r="I237" s="156">
        <f>I235/9748777.58</f>
        <v>0.23827393649491796</v>
      </c>
      <c r="J237" s="97"/>
      <c r="K237" s="156">
        <f>K235/9748777.58</f>
        <v>0.76172606355637051</v>
      </c>
      <c r="L237" s="164"/>
      <c r="M237" s="164"/>
      <c r="N237" s="164"/>
      <c r="O237" s="164"/>
      <c r="P237" s="165"/>
      <c r="Q237" s="164"/>
      <c r="R237" s="164"/>
      <c r="S237" s="164"/>
      <c r="T237" s="164"/>
      <c r="U237" s="164"/>
    </row>
    <row r="238" spans="1:23" x14ac:dyDescent="0.25">
      <c r="E238" s="162"/>
      <c r="F238" s="163"/>
      <c r="G238" s="163"/>
      <c r="H238" s="163"/>
      <c r="I238" s="163"/>
      <c r="J238" s="163"/>
      <c r="K238" s="164"/>
      <c r="L238" s="164"/>
      <c r="M238" s="164"/>
      <c r="N238" s="164"/>
      <c r="O238" s="164"/>
      <c r="P238" s="165"/>
      <c r="Q238" s="164"/>
      <c r="R238" s="164"/>
      <c r="S238" s="164"/>
      <c r="T238" s="164"/>
      <c r="U238" s="164"/>
    </row>
    <row r="239" spans="1:23" x14ac:dyDescent="0.25">
      <c r="E239" s="162"/>
      <c r="F239" s="163"/>
      <c r="G239" s="163"/>
      <c r="H239" s="163"/>
      <c r="I239" s="163"/>
      <c r="J239" s="163"/>
      <c r="K239" s="164"/>
      <c r="L239" s="164"/>
      <c r="M239" s="164"/>
      <c r="N239" s="164"/>
      <c r="O239" s="164"/>
      <c r="P239" s="165"/>
      <c r="Q239" s="164"/>
      <c r="R239" s="164"/>
      <c r="S239" s="164"/>
      <c r="T239" s="164"/>
      <c r="U239" s="164"/>
    </row>
    <row r="240" spans="1:23" x14ac:dyDescent="0.25">
      <c r="E240" s="251" t="s">
        <v>395</v>
      </c>
      <c r="F240" s="280" t="s">
        <v>400</v>
      </c>
      <c r="G240" s="280"/>
      <c r="H240" s="280" t="s">
        <v>401</v>
      </c>
      <c r="I240" s="280"/>
      <c r="J240" s="280" t="s">
        <v>402</v>
      </c>
      <c r="K240" s="280"/>
      <c r="L240" s="164"/>
      <c r="M240" s="164"/>
      <c r="N240" s="164"/>
      <c r="O240" s="164"/>
      <c r="P240" s="165"/>
      <c r="Q240" s="164"/>
      <c r="R240" s="164"/>
      <c r="S240" s="164"/>
      <c r="T240" s="164"/>
      <c r="U240" s="164"/>
    </row>
    <row r="241" spans="5:21" x14ac:dyDescent="0.25">
      <c r="E241" s="251"/>
      <c r="F241" s="97" t="s">
        <v>80</v>
      </c>
      <c r="G241" s="97" t="s">
        <v>69</v>
      </c>
      <c r="H241" s="97" t="s">
        <v>80</v>
      </c>
      <c r="I241" s="97" t="s">
        <v>69</v>
      </c>
      <c r="J241" s="97" t="s">
        <v>80</v>
      </c>
      <c r="K241" s="156" t="s">
        <v>69</v>
      </c>
      <c r="L241" s="164"/>
      <c r="M241" s="164"/>
      <c r="N241" s="164"/>
      <c r="O241" s="164"/>
      <c r="P241" s="165"/>
      <c r="Q241" s="164"/>
      <c r="R241" s="164"/>
      <c r="S241" s="164"/>
      <c r="T241" s="164"/>
      <c r="U241" s="164"/>
    </row>
    <row r="242" spans="5:21" x14ac:dyDescent="0.25">
      <c r="E242" s="62" t="s">
        <v>408</v>
      </c>
      <c r="F242" s="83">
        <v>6</v>
      </c>
      <c r="G242" s="7">
        <v>532960</v>
      </c>
      <c r="H242" s="83">
        <v>2</v>
      </c>
      <c r="I242" s="7">
        <v>23154.005000000001</v>
      </c>
      <c r="J242" s="83">
        <v>6</v>
      </c>
      <c r="K242" s="7">
        <v>509805.995</v>
      </c>
      <c r="L242" s="164"/>
      <c r="M242" s="164"/>
      <c r="N242" s="164"/>
      <c r="O242" s="164"/>
      <c r="P242" s="165"/>
      <c r="Q242" s="164"/>
      <c r="R242" s="164"/>
      <c r="S242" s="164"/>
      <c r="T242" s="164"/>
      <c r="U242" s="164"/>
    </row>
    <row r="243" spans="5:21" x14ac:dyDescent="0.25">
      <c r="E243" s="62" t="s">
        <v>409</v>
      </c>
      <c r="F243" s="83">
        <v>32</v>
      </c>
      <c r="G243" s="7">
        <v>2868194.0154999997</v>
      </c>
      <c r="H243" s="83">
        <v>15</v>
      </c>
      <c r="I243" s="7">
        <v>469256.96250000002</v>
      </c>
      <c r="J243" s="83">
        <v>32</v>
      </c>
      <c r="K243" s="7">
        <v>2398937.0530000003</v>
      </c>
      <c r="L243" s="164"/>
      <c r="M243" s="164"/>
      <c r="N243" s="164"/>
      <c r="O243" s="164"/>
      <c r="P243" s="165"/>
      <c r="Q243" s="164"/>
      <c r="R243" s="164"/>
      <c r="S243" s="164"/>
      <c r="T243" s="164"/>
      <c r="U243" s="164"/>
    </row>
    <row r="244" spans="5:21" x14ac:dyDescent="0.25">
      <c r="E244" s="62" t="s">
        <v>410</v>
      </c>
      <c r="F244" s="83">
        <v>19</v>
      </c>
      <c r="G244" s="7">
        <v>2783292.6</v>
      </c>
      <c r="H244" s="83">
        <v>8</v>
      </c>
      <c r="I244" s="7">
        <v>403240.70999999996</v>
      </c>
      <c r="J244" s="83">
        <v>19</v>
      </c>
      <c r="K244" s="7">
        <v>2380051.8899999997</v>
      </c>
      <c r="L244" s="164"/>
      <c r="M244" s="164"/>
      <c r="N244" s="164"/>
      <c r="O244" s="164"/>
      <c r="P244" s="165"/>
      <c r="Q244" s="164"/>
      <c r="R244" s="164"/>
      <c r="S244" s="164"/>
      <c r="T244" s="164"/>
      <c r="U244" s="164"/>
    </row>
    <row r="245" spans="5:21" x14ac:dyDescent="0.25">
      <c r="E245" s="62" t="s">
        <v>411</v>
      </c>
      <c r="F245" s="83">
        <v>17</v>
      </c>
      <c r="G245" s="7">
        <v>1241451.355</v>
      </c>
      <c r="H245" s="83">
        <v>0</v>
      </c>
      <c r="I245" s="7">
        <v>0</v>
      </c>
      <c r="J245" s="83">
        <v>17</v>
      </c>
      <c r="K245" s="7">
        <v>1241451.355</v>
      </c>
      <c r="L245" s="164"/>
      <c r="M245" s="164"/>
      <c r="N245" s="164"/>
      <c r="O245" s="164"/>
      <c r="P245" s="165"/>
      <c r="Q245" s="164"/>
      <c r="R245" s="164"/>
      <c r="S245" s="164"/>
      <c r="T245" s="164"/>
      <c r="U245" s="164"/>
    </row>
    <row r="246" spans="5:21" x14ac:dyDescent="0.25">
      <c r="E246" s="62" t="s">
        <v>412</v>
      </c>
      <c r="F246" s="97">
        <v>74</v>
      </c>
      <c r="G246" s="67">
        <v>7425897.9704999998</v>
      </c>
      <c r="H246" s="97">
        <v>25</v>
      </c>
      <c r="I246" s="67">
        <v>895651.67749999999</v>
      </c>
      <c r="J246" s="97">
        <v>74</v>
      </c>
      <c r="K246" s="67">
        <v>6530246.2929999996</v>
      </c>
      <c r="L246" s="164"/>
      <c r="M246" s="164"/>
      <c r="N246" s="164"/>
      <c r="O246" s="164"/>
      <c r="P246" s="165"/>
      <c r="Q246" s="164"/>
      <c r="R246" s="164"/>
      <c r="S246" s="164"/>
      <c r="T246" s="164"/>
      <c r="U246" s="164"/>
    </row>
    <row r="247" spans="5:21" ht="24" x14ac:dyDescent="0.25">
      <c r="E247" s="62" t="s">
        <v>415</v>
      </c>
      <c r="F247" s="156"/>
      <c r="G247" s="167">
        <f>G246/7425897.97</f>
        <v>1.0000000000673319</v>
      </c>
      <c r="H247" s="167"/>
      <c r="I247" s="167">
        <f>I246/7425897.97</f>
        <v>0.12061190190309065</v>
      </c>
      <c r="J247" s="167"/>
      <c r="K247" s="167">
        <f>K246/7425897.97</f>
        <v>0.87938809816424124</v>
      </c>
      <c r="L247" s="164"/>
      <c r="M247" s="164"/>
      <c r="N247" s="164"/>
      <c r="O247" s="164"/>
      <c r="P247" s="165"/>
      <c r="Q247" s="164"/>
      <c r="R247" s="164"/>
      <c r="S247" s="164"/>
      <c r="T247" s="164"/>
      <c r="U247" s="164"/>
    </row>
    <row r="248" spans="5:21" x14ac:dyDescent="0.25">
      <c r="E248" s="162"/>
      <c r="F248" s="163"/>
      <c r="G248" s="163"/>
      <c r="H248" s="163"/>
      <c r="I248" s="163"/>
      <c r="J248" s="163"/>
      <c r="K248" s="164"/>
      <c r="L248" s="164"/>
      <c r="M248" s="164"/>
      <c r="N248" s="164"/>
      <c r="O248" s="164"/>
      <c r="P248" s="165"/>
      <c r="Q248" s="164"/>
      <c r="R248" s="164"/>
      <c r="S248" s="164"/>
      <c r="T248" s="164"/>
      <c r="U248" s="164"/>
    </row>
    <row r="249" spans="5:21" x14ac:dyDescent="0.25">
      <c r="E249" s="162"/>
      <c r="F249" s="163"/>
      <c r="G249" s="163"/>
      <c r="H249" s="163"/>
      <c r="I249" s="163"/>
      <c r="J249" s="163"/>
      <c r="K249" s="164"/>
      <c r="L249" s="164"/>
      <c r="M249" s="164"/>
      <c r="N249" s="164"/>
      <c r="O249" s="164"/>
      <c r="P249" s="165"/>
      <c r="Q249" s="164"/>
      <c r="R249" s="164"/>
      <c r="S249" s="164"/>
      <c r="T249" s="164"/>
      <c r="U249" s="164"/>
    </row>
    <row r="250" spans="5:21" x14ac:dyDescent="0.25">
      <c r="E250" s="251" t="s">
        <v>395</v>
      </c>
      <c r="F250" s="280" t="s">
        <v>402</v>
      </c>
      <c r="G250" s="280"/>
      <c r="H250" s="276" t="s">
        <v>403</v>
      </c>
      <c r="I250" s="276"/>
      <c r="J250" s="276"/>
      <c r="K250" s="276"/>
      <c r="L250" s="164"/>
      <c r="M250" s="164"/>
      <c r="N250" s="164"/>
      <c r="O250" s="164"/>
      <c r="P250" s="165"/>
      <c r="Q250" s="164"/>
      <c r="R250" s="164"/>
      <c r="S250" s="164"/>
      <c r="T250" s="164"/>
      <c r="U250" s="164"/>
    </row>
    <row r="251" spans="5:21" ht="33.75" x14ac:dyDescent="0.25">
      <c r="E251" s="251"/>
      <c r="F251" s="97" t="s">
        <v>80</v>
      </c>
      <c r="G251" s="156" t="s">
        <v>69</v>
      </c>
      <c r="H251" s="60" t="s">
        <v>404</v>
      </c>
      <c r="I251" s="61" t="s">
        <v>405</v>
      </c>
      <c r="J251" s="60" t="s">
        <v>406</v>
      </c>
      <c r="K251" s="60" t="s">
        <v>407</v>
      </c>
      <c r="L251" s="164"/>
      <c r="M251" s="164"/>
      <c r="N251" s="164"/>
      <c r="O251" s="164"/>
      <c r="P251" s="165"/>
      <c r="Q251" s="164"/>
      <c r="R251" s="164"/>
      <c r="S251" s="164"/>
      <c r="T251" s="164"/>
      <c r="U251" s="164"/>
    </row>
    <row r="252" spans="5:21" x14ac:dyDescent="0.25">
      <c r="E252" s="62" t="s">
        <v>408</v>
      </c>
      <c r="F252" s="83">
        <v>6</v>
      </c>
      <c r="G252" s="7">
        <v>509805.995</v>
      </c>
      <c r="H252" s="64">
        <v>6</v>
      </c>
      <c r="I252" s="7">
        <v>509805.995</v>
      </c>
      <c r="J252" s="7">
        <v>509805.995</v>
      </c>
      <c r="K252" s="7">
        <v>0</v>
      </c>
      <c r="L252" s="164"/>
      <c r="M252" s="164"/>
      <c r="N252" s="164"/>
      <c r="O252" s="164"/>
      <c r="P252" s="165"/>
      <c r="Q252" s="164"/>
      <c r="R252" s="164"/>
      <c r="S252" s="164"/>
      <c r="T252" s="164"/>
      <c r="U252" s="164"/>
    </row>
    <row r="253" spans="5:21" x14ac:dyDescent="0.25">
      <c r="E253" s="62" t="s">
        <v>409</v>
      </c>
      <c r="F253" s="83">
        <v>32</v>
      </c>
      <c r="G253" s="7">
        <v>2398937.0530000003</v>
      </c>
      <c r="H253" s="64">
        <v>32</v>
      </c>
      <c r="I253" s="7">
        <v>2398937.0530000003</v>
      </c>
      <c r="J253" s="7">
        <v>1910854.6030000004</v>
      </c>
      <c r="K253" s="7">
        <v>488082.45</v>
      </c>
      <c r="L253" s="164"/>
      <c r="M253" s="164"/>
      <c r="N253" s="164"/>
      <c r="O253" s="164"/>
      <c r="P253" s="165"/>
      <c r="Q253" s="164"/>
      <c r="R253" s="164"/>
      <c r="S253" s="164"/>
      <c r="T253" s="164"/>
      <c r="U253" s="164"/>
    </row>
    <row r="254" spans="5:21" x14ac:dyDescent="0.25">
      <c r="E254" s="62" t="s">
        <v>410</v>
      </c>
      <c r="F254" s="83">
        <v>19</v>
      </c>
      <c r="G254" s="7">
        <v>2380051.8899999997</v>
      </c>
      <c r="H254" s="64">
        <v>19</v>
      </c>
      <c r="I254" s="7">
        <v>2380051.8899999997</v>
      </c>
      <c r="J254" s="7">
        <v>2029211.54</v>
      </c>
      <c r="K254" s="7">
        <v>350840.35</v>
      </c>
      <c r="L254" s="164"/>
      <c r="M254" s="164"/>
      <c r="N254" s="164"/>
      <c r="O254" s="164"/>
      <c r="P254" s="165"/>
      <c r="Q254" s="164"/>
      <c r="R254" s="164"/>
      <c r="S254" s="164"/>
      <c r="T254" s="164"/>
      <c r="U254" s="164"/>
    </row>
    <row r="255" spans="5:21" x14ac:dyDescent="0.25">
      <c r="E255" s="62" t="s">
        <v>411</v>
      </c>
      <c r="F255" s="83">
        <v>17</v>
      </c>
      <c r="G255" s="7">
        <v>1241451.355</v>
      </c>
      <c r="H255" s="64">
        <v>17</v>
      </c>
      <c r="I255" s="7">
        <v>1217259.3500000001</v>
      </c>
      <c r="J255" s="7">
        <v>600670.35</v>
      </c>
      <c r="K255" s="7">
        <v>616589</v>
      </c>
      <c r="L255" s="164"/>
      <c r="M255" s="164"/>
      <c r="N255" s="164"/>
      <c r="O255" s="164"/>
      <c r="P255" s="165"/>
      <c r="Q255" s="164"/>
      <c r="R255" s="164"/>
      <c r="S255" s="164"/>
      <c r="T255" s="164"/>
      <c r="U255" s="164"/>
    </row>
    <row r="256" spans="5:21" x14ac:dyDescent="0.25">
      <c r="E256" s="62" t="s">
        <v>412</v>
      </c>
      <c r="F256" s="97">
        <v>74</v>
      </c>
      <c r="G256" s="67">
        <v>6530246.2929999996</v>
      </c>
      <c r="H256" s="69">
        <f>SUM(H252:H255)</f>
        <v>74</v>
      </c>
      <c r="I256" s="67">
        <f>SUM(I252:I255)</f>
        <v>6506054.2880000006</v>
      </c>
      <c r="J256" s="67">
        <f>SUM(J252:J255)</f>
        <v>5050542.4879999999</v>
      </c>
      <c r="K256" s="67">
        <f>SUM(K252:K255)</f>
        <v>1455511.8</v>
      </c>
      <c r="L256" s="164"/>
      <c r="M256" s="164"/>
      <c r="N256" s="164"/>
      <c r="O256" s="164"/>
      <c r="P256" s="165"/>
      <c r="Q256" s="164"/>
      <c r="R256" s="164"/>
      <c r="S256" s="164"/>
      <c r="T256" s="164"/>
      <c r="U256" s="164"/>
    </row>
    <row r="257" spans="2:21" x14ac:dyDescent="0.25">
      <c r="E257" s="251" t="s">
        <v>415</v>
      </c>
      <c r="F257" s="251"/>
      <c r="G257" s="167">
        <f>G256/6530246.29</f>
        <v>1.0000000004594007</v>
      </c>
      <c r="H257" s="167"/>
      <c r="I257" s="167">
        <f>I256/6530246.29</f>
        <v>0.99629539209921603</v>
      </c>
      <c r="J257" s="167">
        <f>J256/6530246.29</f>
        <v>0.77340765779907517</v>
      </c>
      <c r="K257" s="167">
        <f>K256/6530246.29</f>
        <v>0.22288773430014078</v>
      </c>
      <c r="L257" s="164"/>
      <c r="M257" s="164"/>
      <c r="N257" s="164"/>
      <c r="O257" s="164"/>
      <c r="P257" s="165"/>
      <c r="Q257" s="164"/>
      <c r="R257" s="164"/>
      <c r="S257" s="164"/>
      <c r="T257" s="164"/>
      <c r="U257" s="164"/>
    </row>
    <row r="258" spans="2:21" x14ac:dyDescent="0.25">
      <c r="E258" s="162"/>
      <c r="F258" s="163"/>
      <c r="G258" s="163"/>
      <c r="H258" s="163"/>
      <c r="I258" s="163"/>
      <c r="J258" s="163"/>
      <c r="K258" s="164"/>
      <c r="L258" s="164"/>
      <c r="M258" s="164"/>
      <c r="N258" s="164"/>
      <c r="O258" s="164"/>
      <c r="P258" s="165"/>
      <c r="Q258" s="164"/>
      <c r="R258" s="164"/>
      <c r="S258" s="164"/>
      <c r="T258" s="164"/>
      <c r="U258" s="164"/>
    </row>
    <row r="259" spans="2:21" x14ac:dyDescent="0.25">
      <c r="E259" s="162"/>
      <c r="F259" s="163"/>
      <c r="G259" s="163"/>
      <c r="H259" s="163"/>
      <c r="I259" s="163"/>
      <c r="J259" s="163"/>
      <c r="K259" s="164"/>
      <c r="L259" s="164"/>
      <c r="M259" s="164"/>
      <c r="N259" s="164"/>
      <c r="O259" s="164"/>
      <c r="P259" s="165"/>
      <c r="Q259" s="164"/>
      <c r="R259" s="164"/>
      <c r="S259" s="164"/>
      <c r="T259" s="164"/>
      <c r="U259" s="164"/>
    </row>
    <row r="260" spans="2:21" x14ac:dyDescent="0.2">
      <c r="B260" s="168" t="s">
        <v>13</v>
      </c>
      <c r="D260" s="50">
        <v>2724060.45</v>
      </c>
    </row>
    <row r="261" spans="2:21" x14ac:dyDescent="0.2">
      <c r="B261" s="168" t="s">
        <v>15</v>
      </c>
      <c r="D261" s="50">
        <v>0</v>
      </c>
      <c r="I261" s="169"/>
      <c r="J261" s="170"/>
    </row>
    <row r="262" spans="2:21" x14ac:dyDescent="0.2">
      <c r="B262" s="168" t="s">
        <v>17</v>
      </c>
      <c r="D262" s="50">
        <v>0</v>
      </c>
    </row>
    <row r="263" spans="2:21" x14ac:dyDescent="0.2">
      <c r="B263" s="168" t="s">
        <v>19</v>
      </c>
      <c r="D263" s="50">
        <v>0</v>
      </c>
    </row>
    <row r="264" spans="2:21" x14ac:dyDescent="0.2">
      <c r="B264" s="168" t="s">
        <v>21</v>
      </c>
      <c r="D264" s="50">
        <v>0</v>
      </c>
    </row>
    <row r="265" spans="2:21" x14ac:dyDescent="0.2">
      <c r="B265" s="168" t="s">
        <v>23</v>
      </c>
      <c r="D265" s="50">
        <v>0</v>
      </c>
    </row>
    <row r="266" spans="2:21" x14ac:dyDescent="0.2">
      <c r="B266" s="168" t="s">
        <v>26</v>
      </c>
      <c r="D266" s="50">
        <v>71000</v>
      </c>
    </row>
    <row r="267" spans="2:21" x14ac:dyDescent="0.2">
      <c r="B267" s="168" t="s">
        <v>28</v>
      </c>
      <c r="D267" s="50">
        <v>164287</v>
      </c>
    </row>
    <row r="268" spans="2:21" x14ac:dyDescent="0.2">
      <c r="B268" s="168" t="s">
        <v>30</v>
      </c>
      <c r="D268" s="50">
        <v>400435</v>
      </c>
    </row>
    <row r="269" spans="2:21" x14ac:dyDescent="0.2">
      <c r="B269" s="17" t="s">
        <v>32</v>
      </c>
      <c r="D269" s="5">
        <v>689021</v>
      </c>
    </row>
    <row r="270" spans="2:21" x14ac:dyDescent="0.2">
      <c r="B270" s="168" t="s">
        <v>34</v>
      </c>
      <c r="D270" s="50">
        <v>48800</v>
      </c>
    </row>
    <row r="271" spans="2:21" x14ac:dyDescent="0.2">
      <c r="B271" s="168" t="s">
        <v>36</v>
      </c>
      <c r="D271" s="50">
        <v>90915</v>
      </c>
    </row>
    <row r="272" spans="2:21" x14ac:dyDescent="0.2">
      <c r="B272" s="168" t="s">
        <v>39</v>
      </c>
      <c r="D272" s="50">
        <v>292542</v>
      </c>
    </row>
    <row r="273" spans="2:4" x14ac:dyDescent="0.2">
      <c r="B273" s="168" t="s">
        <v>42</v>
      </c>
      <c r="D273" s="50">
        <v>148900</v>
      </c>
    </row>
    <row r="274" spans="2:4" x14ac:dyDescent="0.2">
      <c r="B274" s="168" t="s">
        <v>44</v>
      </c>
      <c r="D274" s="50">
        <v>475020.51</v>
      </c>
    </row>
    <row r="275" spans="2:4" x14ac:dyDescent="0.2">
      <c r="B275" s="168" t="s">
        <v>46</v>
      </c>
      <c r="D275" s="50">
        <v>538965.71</v>
      </c>
    </row>
    <row r="276" spans="2:4" x14ac:dyDescent="0.2">
      <c r="B276" s="168" t="s">
        <v>47</v>
      </c>
      <c r="D276" s="50">
        <v>0</v>
      </c>
    </row>
    <row r="277" spans="2:4" x14ac:dyDescent="0.2">
      <c r="B277" s="168" t="s">
        <v>49</v>
      </c>
      <c r="D277" s="50">
        <v>162888.51999999999</v>
      </c>
    </row>
    <row r="278" spans="2:4" x14ac:dyDescent="0.2">
      <c r="B278" s="168" t="s">
        <v>51</v>
      </c>
      <c r="D278" s="50">
        <v>486161.8</v>
      </c>
    </row>
    <row r="279" spans="2:4" x14ac:dyDescent="0.2">
      <c r="B279" s="168" t="s">
        <v>54</v>
      </c>
      <c r="D279" s="50">
        <v>213057.29499999998</v>
      </c>
    </row>
    <row r="280" spans="2:4" x14ac:dyDescent="0.25">
      <c r="B280" s="166" t="s">
        <v>55</v>
      </c>
      <c r="D280" s="53">
        <f>SUM(D260:D279)</f>
        <v>6506054.2849999992</v>
      </c>
    </row>
    <row r="282" spans="2:4" x14ac:dyDescent="0.2">
      <c r="B282" s="17" t="s">
        <v>416</v>
      </c>
      <c r="D282" s="50">
        <v>2724060.45</v>
      </c>
    </row>
    <row r="283" spans="2:4" x14ac:dyDescent="0.2">
      <c r="B283" s="17" t="s">
        <v>417</v>
      </c>
      <c r="D283" s="50">
        <v>71000</v>
      </c>
    </row>
    <row r="284" spans="2:4" x14ac:dyDescent="0.2">
      <c r="B284" s="17" t="s">
        <v>418</v>
      </c>
      <c r="D284" s="50">
        <v>1253743</v>
      </c>
    </row>
    <row r="285" spans="2:4" x14ac:dyDescent="0.2">
      <c r="B285" s="17" t="s">
        <v>419</v>
      </c>
      <c r="D285" s="50">
        <v>581157</v>
      </c>
    </row>
    <row r="286" spans="2:4" x14ac:dyDescent="0.2">
      <c r="B286" s="17" t="s">
        <v>420</v>
      </c>
      <c r="D286" s="50">
        <v>1013986.22</v>
      </c>
    </row>
    <row r="287" spans="2:4" x14ac:dyDescent="0.2">
      <c r="B287" s="17" t="s">
        <v>421</v>
      </c>
      <c r="D287" s="50">
        <v>862107.61499999999</v>
      </c>
    </row>
    <row r="288" spans="2:4" x14ac:dyDescent="0.2">
      <c r="B288" s="12" t="s">
        <v>422</v>
      </c>
      <c r="C288" s="171"/>
      <c r="D288" s="53">
        <v>6506054.2850000001</v>
      </c>
    </row>
    <row r="289" spans="2:10" x14ac:dyDescent="0.2">
      <c r="B289" s="173"/>
      <c r="C289" s="171"/>
      <c r="D289" s="174"/>
    </row>
    <row r="290" spans="2:10" ht="48" x14ac:dyDescent="0.2">
      <c r="B290" s="173"/>
      <c r="C290" s="171"/>
      <c r="D290" s="12" t="s">
        <v>454</v>
      </c>
      <c r="E290" s="171" t="s">
        <v>455</v>
      </c>
      <c r="G290" s="12" t="s">
        <v>454</v>
      </c>
      <c r="H290" s="166" t="s">
        <v>455</v>
      </c>
    </row>
    <row r="291" spans="2:10" x14ac:dyDescent="0.2">
      <c r="B291" s="173"/>
      <c r="C291" s="171"/>
      <c r="D291" s="187" t="s">
        <v>447</v>
      </c>
      <c r="E291" s="53">
        <v>6506054.2850000001</v>
      </c>
      <c r="F291" s="190"/>
      <c r="G291" s="191" t="s">
        <v>447</v>
      </c>
      <c r="H291" s="189">
        <f>E291/7780739.23</f>
        <v>0.83617431360696037</v>
      </c>
    </row>
    <row r="292" spans="2:10" x14ac:dyDescent="0.2">
      <c r="B292" s="173"/>
      <c r="C292" s="171"/>
      <c r="D292" s="187" t="s">
        <v>448</v>
      </c>
      <c r="E292" s="53">
        <v>107607.55</v>
      </c>
      <c r="F292" s="71"/>
      <c r="G292" s="191" t="s">
        <v>448</v>
      </c>
      <c r="H292" s="189">
        <f t="shared" ref="H292:H293" si="13">E292/7780739.23</f>
        <v>1.3829990547054999E-2</v>
      </c>
    </row>
    <row r="293" spans="2:10" x14ac:dyDescent="0.2">
      <c r="B293" s="173"/>
      <c r="C293" s="171"/>
      <c r="D293" s="187" t="s">
        <v>449</v>
      </c>
      <c r="E293" s="53">
        <v>1167077.3900000001</v>
      </c>
      <c r="F293" s="71"/>
      <c r="G293" s="191" t="s">
        <v>449</v>
      </c>
      <c r="H293" s="189">
        <f t="shared" si="13"/>
        <v>0.14999569520337208</v>
      </c>
    </row>
    <row r="294" spans="2:10" x14ac:dyDescent="0.2">
      <c r="B294" s="173"/>
      <c r="C294" s="171"/>
      <c r="D294" s="70"/>
      <c r="E294" s="188">
        <f>SUM(E291:E293)</f>
        <v>7780739.2249999996</v>
      </c>
    </row>
    <row r="295" spans="2:10" ht="60" x14ac:dyDescent="0.2">
      <c r="B295" s="173"/>
      <c r="C295" s="171"/>
      <c r="D295" s="174"/>
      <c r="G295" s="12" t="s">
        <v>454</v>
      </c>
      <c r="H295" s="81" t="s">
        <v>456</v>
      </c>
      <c r="I295" s="166" t="s">
        <v>455</v>
      </c>
      <c r="J295" s="81" t="s">
        <v>457</v>
      </c>
    </row>
    <row r="296" spans="2:10" x14ac:dyDescent="0.2">
      <c r="B296" s="173"/>
      <c r="C296" s="171"/>
      <c r="D296" s="174"/>
      <c r="G296" s="191" t="s">
        <v>447</v>
      </c>
      <c r="H296" s="5">
        <v>7305547.46</v>
      </c>
      <c r="I296" s="53">
        <v>6506054.2850000001</v>
      </c>
      <c r="J296" s="189">
        <f>I296/H296</f>
        <v>0.8905635505925521</v>
      </c>
    </row>
    <row r="297" spans="2:10" x14ac:dyDescent="0.25">
      <c r="G297" s="191" t="s">
        <v>448</v>
      </c>
      <c r="H297" s="5">
        <v>164000</v>
      </c>
      <c r="I297" s="53">
        <v>107607.55</v>
      </c>
      <c r="J297" s="189">
        <f t="shared" ref="J297:J298" si="14">I297/H297</f>
        <v>0.65614359756097562</v>
      </c>
    </row>
    <row r="298" spans="2:10" x14ac:dyDescent="0.25">
      <c r="G298" s="191" t="s">
        <v>449</v>
      </c>
      <c r="H298" s="5">
        <v>1339372.54</v>
      </c>
      <c r="I298" s="53">
        <v>1167077.3900000001</v>
      </c>
      <c r="J298" s="189">
        <f t="shared" si="14"/>
        <v>0.87136129429680564</v>
      </c>
    </row>
    <row r="301" spans="2:10" ht="60" x14ac:dyDescent="0.2">
      <c r="G301" s="17" t="s">
        <v>454</v>
      </c>
      <c r="H301" s="81" t="s">
        <v>457</v>
      </c>
    </row>
    <row r="302" spans="2:10" x14ac:dyDescent="0.25">
      <c r="G302" s="192" t="s">
        <v>447</v>
      </c>
      <c r="H302" s="193">
        <v>0.8905635505925521</v>
      </c>
    </row>
    <row r="303" spans="2:10" x14ac:dyDescent="0.25">
      <c r="G303" s="192" t="s">
        <v>448</v>
      </c>
      <c r="H303" s="193">
        <v>0.65614359756097562</v>
      </c>
    </row>
    <row r="304" spans="2:10" x14ac:dyDescent="0.25">
      <c r="G304" s="192" t="s">
        <v>449</v>
      </c>
      <c r="H304" s="193">
        <v>0.87136129429680564</v>
      </c>
    </row>
    <row r="310" spans="4:12" ht="36" x14ac:dyDescent="0.2">
      <c r="D310" s="12" t="s">
        <v>422</v>
      </c>
      <c r="E310" s="81" t="s">
        <v>456</v>
      </c>
      <c r="F310" s="166" t="s">
        <v>455</v>
      </c>
      <c r="K310" s="194"/>
      <c r="L310" s="176"/>
    </row>
    <row r="311" spans="4:12" x14ac:dyDescent="0.25">
      <c r="D311" s="62" t="s">
        <v>57</v>
      </c>
      <c r="E311" s="185">
        <v>3092085.5</v>
      </c>
      <c r="F311" s="50">
        <v>2724060.45</v>
      </c>
      <c r="G311" s="193">
        <f>F311/E311</f>
        <v>0.88097837204048857</v>
      </c>
      <c r="K311" s="195"/>
      <c r="L311" s="196"/>
    </row>
    <row r="312" spans="4:12" x14ac:dyDescent="0.25">
      <c r="D312" s="62" t="s">
        <v>58</v>
      </c>
      <c r="E312" s="185">
        <v>71000</v>
      </c>
      <c r="F312" s="50">
        <v>71000</v>
      </c>
      <c r="G312" s="193">
        <f t="shared" ref="G312:G316" si="15">F312/E312</f>
        <v>1</v>
      </c>
      <c r="K312" s="195"/>
      <c r="L312" s="196"/>
    </row>
    <row r="313" spans="4:12" x14ac:dyDescent="0.25">
      <c r="D313" s="62" t="s">
        <v>59</v>
      </c>
      <c r="E313" s="185">
        <v>1444700</v>
      </c>
      <c r="F313" s="50">
        <v>1253743</v>
      </c>
      <c r="G313" s="193">
        <f t="shared" si="15"/>
        <v>0.86782238527029831</v>
      </c>
      <c r="K313" s="195"/>
      <c r="L313" s="196"/>
    </row>
    <row r="314" spans="4:12" x14ac:dyDescent="0.25">
      <c r="D314" s="62" t="s">
        <v>60</v>
      </c>
      <c r="E314" s="185">
        <v>653602</v>
      </c>
      <c r="F314" s="50">
        <v>581157</v>
      </c>
      <c r="G314" s="193">
        <f t="shared" si="15"/>
        <v>0.88916037588624275</v>
      </c>
    </row>
    <row r="315" spans="4:12" x14ac:dyDescent="0.25">
      <c r="D315" s="62" t="s">
        <v>61</v>
      </c>
      <c r="E315" s="185">
        <v>1113090.24</v>
      </c>
      <c r="F315" s="50">
        <v>1013986.22</v>
      </c>
      <c r="G315" s="193">
        <f t="shared" si="15"/>
        <v>0.91096497261533793</v>
      </c>
    </row>
    <row r="316" spans="4:12" x14ac:dyDescent="0.25">
      <c r="D316" s="62" t="s">
        <v>62</v>
      </c>
      <c r="E316" s="185">
        <v>931069.72</v>
      </c>
      <c r="F316" s="50">
        <v>862107.61499999999</v>
      </c>
      <c r="G316" s="193">
        <f t="shared" si="15"/>
        <v>0.92593239419277862</v>
      </c>
    </row>
    <row r="318" spans="4:12" ht="48" x14ac:dyDescent="0.2">
      <c r="D318" s="12" t="s">
        <v>422</v>
      </c>
      <c r="E318" s="81" t="s">
        <v>457</v>
      </c>
    </row>
    <row r="319" spans="4:12" x14ac:dyDescent="0.25">
      <c r="D319" s="62" t="s">
        <v>57</v>
      </c>
      <c r="E319" s="193">
        <v>0.88097837204048857</v>
      </c>
    </row>
    <row r="320" spans="4:12" x14ac:dyDescent="0.25">
      <c r="D320" s="62" t="s">
        <v>58</v>
      </c>
      <c r="E320" s="193">
        <v>1</v>
      </c>
    </row>
    <row r="321" spans="4:7" x14ac:dyDescent="0.25">
      <c r="D321" s="62" t="s">
        <v>59</v>
      </c>
      <c r="E321" s="193">
        <v>0.86782238527029831</v>
      </c>
    </row>
    <row r="322" spans="4:7" x14ac:dyDescent="0.25">
      <c r="D322" s="62" t="s">
        <v>60</v>
      </c>
      <c r="E322" s="193">
        <v>0.88916037588624275</v>
      </c>
    </row>
    <row r="323" spans="4:7" x14ac:dyDescent="0.25">
      <c r="D323" s="62" t="s">
        <v>61</v>
      </c>
      <c r="E323" s="193">
        <v>0.91096497261533793</v>
      </c>
    </row>
    <row r="324" spans="4:7" x14ac:dyDescent="0.25">
      <c r="D324" s="62" t="s">
        <v>62</v>
      </c>
      <c r="E324" s="193">
        <v>0.92593239419277862</v>
      </c>
    </row>
    <row r="330" spans="4:7" ht="72" x14ac:dyDescent="0.2">
      <c r="D330" s="12" t="s">
        <v>454</v>
      </c>
      <c r="E330" s="81" t="s">
        <v>456</v>
      </c>
      <c r="F330" s="166" t="s">
        <v>458</v>
      </c>
      <c r="G330" s="81" t="s">
        <v>459</v>
      </c>
    </row>
    <row r="331" spans="4:7" x14ac:dyDescent="0.25">
      <c r="D331" s="191" t="s">
        <v>447</v>
      </c>
      <c r="E331" s="5">
        <v>7305547.46</v>
      </c>
      <c r="F331" s="146">
        <v>5050542.4880000008</v>
      </c>
      <c r="G331" s="189">
        <f>F331/E331</f>
        <v>0.69132977585228106</v>
      </c>
    </row>
    <row r="332" spans="4:7" x14ac:dyDescent="0.25">
      <c r="D332" s="191" t="s">
        <v>448</v>
      </c>
      <c r="E332" s="5">
        <v>164000</v>
      </c>
      <c r="F332" s="53">
        <v>107607.55</v>
      </c>
      <c r="G332" s="189">
        <f t="shared" ref="G332:G333" si="16">F332/E332</f>
        <v>0.65614359756097562</v>
      </c>
    </row>
    <row r="333" spans="4:7" x14ac:dyDescent="0.25">
      <c r="D333" s="191" t="s">
        <v>449</v>
      </c>
      <c r="E333" s="5">
        <v>1339372.54</v>
      </c>
      <c r="F333" s="53">
        <v>1167077.3900000001</v>
      </c>
      <c r="G333" s="189">
        <f t="shared" si="16"/>
        <v>0.87136129429680564</v>
      </c>
    </row>
    <row r="336" spans="4:7" ht="48" x14ac:dyDescent="0.2">
      <c r="D336" s="12" t="s">
        <v>454</v>
      </c>
      <c r="E336" s="166" t="s">
        <v>460</v>
      </c>
    </row>
    <row r="337" spans="4:5" x14ac:dyDescent="0.25">
      <c r="D337" s="191" t="s">
        <v>447</v>
      </c>
      <c r="E337" s="189">
        <v>0.69132977585228106</v>
      </c>
    </row>
    <row r="338" spans="4:5" x14ac:dyDescent="0.25">
      <c r="D338" s="191" t="s">
        <v>448</v>
      </c>
      <c r="E338" s="189">
        <v>0.65614359756097562</v>
      </c>
    </row>
    <row r="339" spans="4:5" x14ac:dyDescent="0.25">
      <c r="D339" s="191" t="s">
        <v>449</v>
      </c>
      <c r="E339" s="189">
        <v>0.87136129429680564</v>
      </c>
    </row>
    <row r="353" spans="4:7" x14ac:dyDescent="0.25">
      <c r="E353" s="71" t="s">
        <v>531</v>
      </c>
    </row>
    <row r="354" spans="4:7" ht="24" x14ac:dyDescent="0.2">
      <c r="D354" s="12" t="s">
        <v>422</v>
      </c>
      <c r="E354" s="81" t="s">
        <v>456</v>
      </c>
      <c r="F354" s="3" t="s">
        <v>529</v>
      </c>
    </row>
    <row r="355" spans="4:7" x14ac:dyDescent="0.25">
      <c r="D355" s="62" t="s">
        <v>57</v>
      </c>
      <c r="E355" s="185">
        <v>3092085.5</v>
      </c>
      <c r="F355" s="50">
        <v>2118305.4500000002</v>
      </c>
      <c r="G355" s="189">
        <f>F355/E355</f>
        <v>0.6850733752349345</v>
      </c>
    </row>
    <row r="356" spans="4:7" x14ac:dyDescent="0.25">
      <c r="D356" s="62" t="s">
        <v>58</v>
      </c>
      <c r="E356" s="185">
        <v>71000</v>
      </c>
      <c r="F356" s="50">
        <v>71000</v>
      </c>
      <c r="G356" s="189">
        <f t="shared" ref="G356:G361" si="17">F356/E356</f>
        <v>1</v>
      </c>
    </row>
    <row r="357" spans="4:7" x14ac:dyDescent="0.25">
      <c r="D357" s="62" t="s">
        <v>59</v>
      </c>
      <c r="E357" s="185">
        <v>1444700</v>
      </c>
      <c r="F357" s="50">
        <v>918443.13</v>
      </c>
      <c r="G357" s="189">
        <f t="shared" si="17"/>
        <v>0.6357327680487298</v>
      </c>
    </row>
    <row r="358" spans="4:7" x14ac:dyDescent="0.25">
      <c r="D358" s="62" t="s">
        <v>60</v>
      </c>
      <c r="E358" s="185">
        <v>653602</v>
      </c>
      <c r="F358" s="50">
        <v>404049.5</v>
      </c>
      <c r="G358" s="189">
        <f t="shared" si="17"/>
        <v>0.61818889783079001</v>
      </c>
    </row>
    <row r="359" spans="4:7" x14ac:dyDescent="0.25">
      <c r="D359" s="62" t="s">
        <v>61</v>
      </c>
      <c r="E359" s="185">
        <v>1113090.24</v>
      </c>
      <c r="F359" s="50">
        <v>1010204.5249999999</v>
      </c>
      <c r="G359" s="189">
        <f t="shared" si="17"/>
        <v>0.9075674987501462</v>
      </c>
    </row>
    <row r="360" spans="4:7" x14ac:dyDescent="0.25">
      <c r="D360" s="62" t="s">
        <v>62</v>
      </c>
      <c r="E360" s="185">
        <v>931069.72</v>
      </c>
      <c r="F360" s="50">
        <v>528539.88</v>
      </c>
      <c r="G360" s="189">
        <f t="shared" si="17"/>
        <v>0.56766949740348127</v>
      </c>
    </row>
    <row r="361" spans="4:7" x14ac:dyDescent="0.25">
      <c r="D361" s="166" t="s">
        <v>447</v>
      </c>
      <c r="E361" s="185">
        <f>SUM(E355:E360)</f>
        <v>7305547.46</v>
      </c>
      <c r="F361" s="185">
        <f>SUM(F355:F360)</f>
        <v>5050542.4850000003</v>
      </c>
      <c r="G361" s="189">
        <f t="shared" si="17"/>
        <v>0.6913297754416341</v>
      </c>
    </row>
    <row r="363" spans="4:7" ht="24" x14ac:dyDescent="0.2">
      <c r="D363" s="12" t="s">
        <v>422</v>
      </c>
      <c r="E363" s="80" t="s">
        <v>455</v>
      </c>
      <c r="F363" s="3" t="s">
        <v>529</v>
      </c>
    </row>
    <row r="364" spans="4:7" x14ac:dyDescent="0.25">
      <c r="D364" s="62" t="s">
        <v>57</v>
      </c>
      <c r="E364" s="50">
        <v>2724060.45</v>
      </c>
      <c r="F364" s="50">
        <v>2118305.4500000002</v>
      </c>
      <c r="G364" s="189">
        <f>F364/E364</f>
        <v>0.77762791570943302</v>
      </c>
    </row>
    <row r="365" spans="4:7" x14ac:dyDescent="0.25">
      <c r="D365" s="62" t="s">
        <v>58</v>
      </c>
      <c r="E365" s="50">
        <v>71000</v>
      </c>
      <c r="F365" s="50">
        <v>71000</v>
      </c>
      <c r="G365" s="189">
        <f t="shared" ref="G365:G370" si="18">F365/E365</f>
        <v>1</v>
      </c>
    </row>
    <row r="366" spans="4:7" x14ac:dyDescent="0.25">
      <c r="D366" s="62" t="s">
        <v>59</v>
      </c>
      <c r="E366" s="50">
        <v>1253743</v>
      </c>
      <c r="F366" s="50">
        <v>918443.13</v>
      </c>
      <c r="G366" s="189">
        <f t="shared" si="18"/>
        <v>0.73256092357046065</v>
      </c>
    </row>
    <row r="367" spans="4:7" x14ac:dyDescent="0.25">
      <c r="D367" s="62" t="s">
        <v>60</v>
      </c>
      <c r="E367" s="50">
        <v>581157</v>
      </c>
      <c r="F367" s="50">
        <v>404049.5</v>
      </c>
      <c r="G367" s="189">
        <f t="shared" si="18"/>
        <v>0.69525016475754398</v>
      </c>
    </row>
    <row r="368" spans="4:7" x14ac:dyDescent="0.25">
      <c r="D368" s="62" t="s">
        <v>61</v>
      </c>
      <c r="E368" s="50">
        <v>1013986.22</v>
      </c>
      <c r="F368" s="50">
        <v>1010204.5249999999</v>
      </c>
      <c r="G368" s="189">
        <f t="shared" si="18"/>
        <v>0.99627046706808298</v>
      </c>
    </row>
    <row r="369" spans="4:7" x14ac:dyDescent="0.25">
      <c r="D369" s="62" t="s">
        <v>62</v>
      </c>
      <c r="E369" s="50">
        <v>862107.61499999999</v>
      </c>
      <c r="F369" s="50">
        <v>528539.88</v>
      </c>
      <c r="G369" s="189">
        <f t="shared" si="18"/>
        <v>0.6130787743940761</v>
      </c>
    </row>
    <row r="370" spans="4:7" x14ac:dyDescent="0.25">
      <c r="D370" s="166" t="s">
        <v>447</v>
      </c>
      <c r="E370" s="50">
        <f>SUM(E364:E369)</f>
        <v>6506054.2850000001</v>
      </c>
      <c r="F370" s="50">
        <f>SUM(F364:F369)</f>
        <v>5050542.4850000003</v>
      </c>
      <c r="G370" s="189">
        <f t="shared" si="18"/>
        <v>0.7762834836229775</v>
      </c>
    </row>
    <row r="372" spans="4:7" ht="60" x14ac:dyDescent="0.2">
      <c r="E372" s="12" t="s">
        <v>422</v>
      </c>
      <c r="F372" s="3" t="s">
        <v>530</v>
      </c>
    </row>
    <row r="373" spans="4:7" x14ac:dyDescent="0.25">
      <c r="E373" s="62" t="s">
        <v>57</v>
      </c>
      <c r="F373" s="189">
        <v>0.77762791570943302</v>
      </c>
    </row>
    <row r="374" spans="4:7" x14ac:dyDescent="0.25">
      <c r="E374" s="62" t="s">
        <v>58</v>
      </c>
      <c r="F374" s="189">
        <v>1</v>
      </c>
    </row>
    <row r="375" spans="4:7" x14ac:dyDescent="0.25">
      <c r="E375" s="62" t="s">
        <v>59</v>
      </c>
      <c r="F375" s="189">
        <v>0.73256092357046065</v>
      </c>
    </row>
    <row r="376" spans="4:7" x14ac:dyDescent="0.25">
      <c r="E376" s="62" t="s">
        <v>60</v>
      </c>
      <c r="F376" s="189">
        <v>0.69525016475754398</v>
      </c>
    </row>
    <row r="377" spans="4:7" x14ac:dyDescent="0.25">
      <c r="E377" s="62" t="s">
        <v>61</v>
      </c>
      <c r="F377" s="189">
        <v>0.99627046706808298</v>
      </c>
    </row>
    <row r="378" spans="4:7" x14ac:dyDescent="0.25">
      <c r="E378" s="62" t="s">
        <v>62</v>
      </c>
      <c r="F378" s="189">
        <v>0.6130787743940761</v>
      </c>
    </row>
    <row r="379" spans="4:7" x14ac:dyDescent="0.25">
      <c r="E379" s="166" t="s">
        <v>447</v>
      </c>
      <c r="F379" s="189">
        <v>0.7762834836229775</v>
      </c>
    </row>
    <row r="393" spans="5:6" ht="48" x14ac:dyDescent="0.2">
      <c r="E393" s="12" t="s">
        <v>422</v>
      </c>
      <c r="F393" s="3" t="s">
        <v>532</v>
      </c>
    </row>
    <row r="394" spans="5:6" x14ac:dyDescent="0.25">
      <c r="E394" s="62" t="s">
        <v>57</v>
      </c>
      <c r="F394" s="189">
        <v>0.6850733752349345</v>
      </c>
    </row>
    <row r="395" spans="5:6" x14ac:dyDescent="0.25">
      <c r="E395" s="62" t="s">
        <v>58</v>
      </c>
      <c r="F395" s="189">
        <v>1</v>
      </c>
    </row>
    <row r="396" spans="5:6" x14ac:dyDescent="0.25">
      <c r="E396" s="62" t="s">
        <v>59</v>
      </c>
      <c r="F396" s="189">
        <v>0.6357327680487298</v>
      </c>
    </row>
    <row r="397" spans="5:6" x14ac:dyDescent="0.25">
      <c r="E397" s="62" t="s">
        <v>60</v>
      </c>
      <c r="F397" s="189">
        <v>0.61818889783079001</v>
      </c>
    </row>
    <row r="398" spans="5:6" x14ac:dyDescent="0.25">
      <c r="E398" s="62" t="s">
        <v>61</v>
      </c>
      <c r="F398" s="189">
        <v>0.9075674987501462</v>
      </c>
    </row>
    <row r="399" spans="5:6" x14ac:dyDescent="0.25">
      <c r="E399" s="62" t="s">
        <v>62</v>
      </c>
      <c r="F399" s="189">
        <v>0.56766949740348127</v>
      </c>
    </row>
    <row r="400" spans="5:6" x14ac:dyDescent="0.25">
      <c r="E400" s="166" t="s">
        <v>447</v>
      </c>
      <c r="F400" s="189">
        <v>0.6913297754416341</v>
      </c>
    </row>
  </sheetData>
  <mergeCells count="145">
    <mergeCell ref="E257:F257"/>
    <mergeCell ref="E240:E241"/>
    <mergeCell ref="F240:G240"/>
    <mergeCell ref="H240:I240"/>
    <mergeCell ref="J240:K240"/>
    <mergeCell ref="E250:E251"/>
    <mergeCell ref="F250:G250"/>
    <mergeCell ref="H250:K250"/>
    <mergeCell ref="E226:E227"/>
    <mergeCell ref="E229:E230"/>
    <mergeCell ref="F229:G229"/>
    <mergeCell ref="H229:I229"/>
    <mergeCell ref="J229:K229"/>
    <mergeCell ref="E236:E237"/>
    <mergeCell ref="V215:W215"/>
    <mergeCell ref="E219:E220"/>
    <mergeCell ref="F219:G219"/>
    <mergeCell ref="H219:I219"/>
    <mergeCell ref="J219:K219"/>
    <mergeCell ref="L219:M219"/>
    <mergeCell ref="N219:O219"/>
    <mergeCell ref="P219:Q219"/>
    <mergeCell ref="R219:S219"/>
    <mergeCell ref="T219:W219"/>
    <mergeCell ref="A212:B212"/>
    <mergeCell ref="D212:E212"/>
    <mergeCell ref="A213:B213"/>
    <mergeCell ref="D213:E213"/>
    <mergeCell ref="A214:B214"/>
    <mergeCell ref="D214:E214"/>
    <mergeCell ref="A193:B193"/>
    <mergeCell ref="D193:E193"/>
    <mergeCell ref="A201:B201"/>
    <mergeCell ref="D201:E201"/>
    <mergeCell ref="A205:B205"/>
    <mergeCell ref="D205:E205"/>
    <mergeCell ref="A184:B184"/>
    <mergeCell ref="D184:E184"/>
    <mergeCell ref="A186:B186"/>
    <mergeCell ref="D186:E186"/>
    <mergeCell ref="A189:B189"/>
    <mergeCell ref="D189:E189"/>
    <mergeCell ref="A173:B173"/>
    <mergeCell ref="D173:E173"/>
    <mergeCell ref="A175:B175"/>
    <mergeCell ref="D175:E175"/>
    <mergeCell ref="A176:B176"/>
    <mergeCell ref="D176:E176"/>
    <mergeCell ref="A163:B163"/>
    <mergeCell ref="D163:E163"/>
    <mergeCell ref="A167:B167"/>
    <mergeCell ref="D167:E167"/>
    <mergeCell ref="A169:B169"/>
    <mergeCell ref="D169:E169"/>
    <mergeCell ref="A156:B156"/>
    <mergeCell ref="D156:E156"/>
    <mergeCell ref="A158:B158"/>
    <mergeCell ref="D158:E158"/>
    <mergeCell ref="A160:B160"/>
    <mergeCell ref="D160:E160"/>
    <mergeCell ref="A132:B132"/>
    <mergeCell ref="D132:E132"/>
    <mergeCell ref="A137:B137"/>
    <mergeCell ref="D137:E137"/>
    <mergeCell ref="A138:B138"/>
    <mergeCell ref="D138:E138"/>
    <mergeCell ref="A119:B119"/>
    <mergeCell ref="D119:E119"/>
    <mergeCell ref="A121:B121"/>
    <mergeCell ref="D121:E121"/>
    <mergeCell ref="A130:B130"/>
    <mergeCell ref="D130:E130"/>
    <mergeCell ref="A104:B104"/>
    <mergeCell ref="D104:E104"/>
    <mergeCell ref="A106:B106"/>
    <mergeCell ref="D106:E106"/>
    <mergeCell ref="A112:B112"/>
    <mergeCell ref="D112:E112"/>
    <mergeCell ref="A89:B89"/>
    <mergeCell ref="D89:E89"/>
    <mergeCell ref="A92:B92"/>
    <mergeCell ref="D92:E92"/>
    <mergeCell ref="A97:B97"/>
    <mergeCell ref="D97:E97"/>
    <mergeCell ref="A76:B76"/>
    <mergeCell ref="D76:E76"/>
    <mergeCell ref="A80:B80"/>
    <mergeCell ref="D80:E80"/>
    <mergeCell ref="A84:B84"/>
    <mergeCell ref="D84:E84"/>
    <mergeCell ref="A70:B70"/>
    <mergeCell ref="D70:E70"/>
    <mergeCell ref="A72:B72"/>
    <mergeCell ref="D72:E72"/>
    <mergeCell ref="A74:B74"/>
    <mergeCell ref="D74:E74"/>
    <mergeCell ref="A64:B64"/>
    <mergeCell ref="D64:E64"/>
    <mergeCell ref="A66:B66"/>
    <mergeCell ref="D66:E66"/>
    <mergeCell ref="A68:B68"/>
    <mergeCell ref="D68:E68"/>
    <mergeCell ref="A52:B52"/>
    <mergeCell ref="D52:E52"/>
    <mergeCell ref="A56:B56"/>
    <mergeCell ref="D56:E56"/>
    <mergeCell ref="A57:B57"/>
    <mergeCell ref="D57:E57"/>
    <mergeCell ref="E2:E3"/>
    <mergeCell ref="A29:B29"/>
    <mergeCell ref="D29:E29"/>
    <mergeCell ref="A34:B34"/>
    <mergeCell ref="D34:E34"/>
    <mergeCell ref="A45:B45"/>
    <mergeCell ref="A48:B48"/>
    <mergeCell ref="A22:B22"/>
    <mergeCell ref="D22:E22"/>
    <mergeCell ref="A25:B25"/>
    <mergeCell ref="D25:E25"/>
    <mergeCell ref="A27:B27"/>
    <mergeCell ref="D27:E27"/>
    <mergeCell ref="F2:G2"/>
    <mergeCell ref="A16:B16"/>
    <mergeCell ref="D16:E16"/>
    <mergeCell ref="A18:B18"/>
    <mergeCell ref="D18:E18"/>
    <mergeCell ref="A20:B20"/>
    <mergeCell ref="D20:E20"/>
    <mergeCell ref="T2:W2"/>
    <mergeCell ref="A10:B10"/>
    <mergeCell ref="D10:E10"/>
    <mergeCell ref="A12:B12"/>
    <mergeCell ref="D12:E12"/>
    <mergeCell ref="A14:B14"/>
    <mergeCell ref="D14:E14"/>
    <mergeCell ref="H2:I2"/>
    <mergeCell ref="J2:K2"/>
    <mergeCell ref="L2:M2"/>
    <mergeCell ref="N2:O2"/>
    <mergeCell ref="P2:Q2"/>
    <mergeCell ref="R2:S2"/>
    <mergeCell ref="A2:A3"/>
    <mergeCell ref="B2:B3"/>
    <mergeCell ref="C2:C3"/>
    <mergeCell ref="D2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28" workbookViewId="0">
      <selection activeCell="B43" sqref="B43"/>
    </sheetView>
  </sheetViews>
  <sheetFormatPr defaultRowHeight="15" x14ac:dyDescent="0.25"/>
  <cols>
    <col min="1" max="1" width="19.5703125" customWidth="1"/>
    <col min="2" max="2" width="19.28515625" customWidth="1"/>
  </cols>
  <sheetData>
    <row r="1" spans="1:3" x14ac:dyDescent="0.25">
      <c r="A1" t="s">
        <v>438</v>
      </c>
      <c r="B1" t="s">
        <v>444</v>
      </c>
    </row>
    <row r="2" spans="1:3" x14ac:dyDescent="0.25">
      <c r="A2" t="s">
        <v>443</v>
      </c>
      <c r="B2" s="178">
        <v>6750000</v>
      </c>
    </row>
    <row r="3" spans="1:3" x14ac:dyDescent="0.25">
      <c r="A3" t="s">
        <v>440</v>
      </c>
      <c r="B3" s="178">
        <v>358920</v>
      </c>
    </row>
    <row r="4" spans="1:3" x14ac:dyDescent="0.25">
      <c r="A4" t="s">
        <v>441</v>
      </c>
      <c r="B4" s="178">
        <v>1000000</v>
      </c>
    </row>
    <row r="5" spans="1:3" x14ac:dyDescent="0.25">
      <c r="A5" t="s">
        <v>442</v>
      </c>
      <c r="B5" s="178">
        <v>700000</v>
      </c>
    </row>
    <row r="15" spans="1:3" x14ac:dyDescent="0.25">
      <c r="B15" s="293" t="s">
        <v>451</v>
      </c>
      <c r="C15" s="293"/>
    </row>
    <row r="16" spans="1:3" ht="24" x14ac:dyDescent="0.25">
      <c r="A16" s="184" t="s">
        <v>445</v>
      </c>
      <c r="B16" s="179" t="s">
        <v>439</v>
      </c>
      <c r="C16" s="179" t="s">
        <v>446</v>
      </c>
    </row>
    <row r="17" spans="1:3" x14ac:dyDescent="0.25">
      <c r="A17" s="180" t="s">
        <v>447</v>
      </c>
      <c r="B17" s="5">
        <v>7305547.46</v>
      </c>
      <c r="C17" s="159">
        <f>B17/B20</f>
        <v>0.82933520340745515</v>
      </c>
    </row>
    <row r="18" spans="1:3" x14ac:dyDescent="0.25">
      <c r="A18" s="180" t="s">
        <v>448</v>
      </c>
      <c r="B18" s="5">
        <v>164000</v>
      </c>
      <c r="C18" s="159">
        <f>B18/B20</f>
        <v>1.8617492269199856E-2</v>
      </c>
    </row>
    <row r="19" spans="1:3" x14ac:dyDescent="0.25">
      <c r="A19" s="180" t="s">
        <v>449</v>
      </c>
      <c r="B19" s="5">
        <v>1339372.54</v>
      </c>
      <c r="C19" s="159">
        <f>B19/B20</f>
        <v>0.15204730432334498</v>
      </c>
    </row>
    <row r="20" spans="1:3" x14ac:dyDescent="0.25">
      <c r="A20" s="181" t="s">
        <v>450</v>
      </c>
      <c r="B20" s="182">
        <f>SUM(B17:B19)</f>
        <v>8808920</v>
      </c>
      <c r="C20" s="183">
        <f>SUM(C17:C19)</f>
        <v>1</v>
      </c>
    </row>
    <row r="22" spans="1:3" x14ac:dyDescent="0.25">
      <c r="B22" s="293" t="s">
        <v>451</v>
      </c>
      <c r="C22" s="293"/>
    </row>
    <row r="23" spans="1:3" ht="36" x14ac:dyDescent="0.25">
      <c r="A23" s="184" t="s">
        <v>445</v>
      </c>
      <c r="B23" s="179" t="s">
        <v>452</v>
      </c>
      <c r="C23" s="179" t="s">
        <v>446</v>
      </c>
    </row>
    <row r="24" spans="1:3" x14ac:dyDescent="0.25">
      <c r="A24" s="180" t="s">
        <v>447</v>
      </c>
      <c r="B24" s="5">
        <v>7305547.46</v>
      </c>
      <c r="C24" s="159">
        <v>0.82933520340745515</v>
      </c>
    </row>
    <row r="25" spans="1:3" x14ac:dyDescent="0.25">
      <c r="A25" s="180" t="s">
        <v>448</v>
      </c>
      <c r="B25" s="5">
        <v>164000</v>
      </c>
      <c r="C25" s="159">
        <v>1.8617492269199856E-2</v>
      </c>
    </row>
    <row r="26" spans="1:3" x14ac:dyDescent="0.25">
      <c r="A26" s="180" t="s">
        <v>449</v>
      </c>
      <c r="B26" s="5">
        <v>1339372.54</v>
      </c>
      <c r="C26" s="159">
        <v>0.15204730432334498</v>
      </c>
    </row>
    <row r="27" spans="1:3" x14ac:dyDescent="0.25">
      <c r="A27" s="181" t="s">
        <v>450</v>
      </c>
      <c r="B27" s="182">
        <v>8808920</v>
      </c>
      <c r="C27" s="183">
        <v>1</v>
      </c>
    </row>
    <row r="29" spans="1:3" ht="36" x14ac:dyDescent="0.25">
      <c r="A29" s="184" t="s">
        <v>445</v>
      </c>
      <c r="B29" s="179" t="s">
        <v>452</v>
      </c>
      <c r="C29" s="179" t="s">
        <v>446</v>
      </c>
    </row>
    <row r="30" spans="1:3" x14ac:dyDescent="0.25">
      <c r="A30" s="180" t="s">
        <v>447</v>
      </c>
      <c r="B30" s="159">
        <v>0.82933520340745515</v>
      </c>
      <c r="C30" s="159">
        <v>0.82933520340745515</v>
      </c>
    </row>
    <row r="31" spans="1:3" x14ac:dyDescent="0.25">
      <c r="A31" s="180" t="s">
        <v>448</v>
      </c>
      <c r="B31" s="159">
        <v>1.8617492269199856E-2</v>
      </c>
      <c r="C31" s="159">
        <v>1.8617492269199856E-2</v>
      </c>
    </row>
    <row r="32" spans="1:3" x14ac:dyDescent="0.25">
      <c r="A32" s="180" t="s">
        <v>449</v>
      </c>
      <c r="B32" s="159">
        <v>0.15204730432334498</v>
      </c>
      <c r="C32" s="159">
        <v>0.15204730432334498</v>
      </c>
    </row>
    <row r="33" spans="1:3" x14ac:dyDescent="0.25">
      <c r="A33" s="181" t="s">
        <v>450</v>
      </c>
      <c r="B33" s="182">
        <v>8808920</v>
      </c>
      <c r="C33" s="183">
        <v>1</v>
      </c>
    </row>
    <row r="37" spans="1:3" x14ac:dyDescent="0.25">
      <c r="A37" s="62" t="s">
        <v>57</v>
      </c>
      <c r="B37" s="185">
        <v>3092085.5</v>
      </c>
    </row>
    <row r="38" spans="1:3" x14ac:dyDescent="0.25">
      <c r="A38" s="62" t="s">
        <v>58</v>
      </c>
      <c r="B38" s="185">
        <v>71000</v>
      </c>
    </row>
    <row r="39" spans="1:3" x14ac:dyDescent="0.25">
      <c r="A39" s="62" t="s">
        <v>59</v>
      </c>
      <c r="B39" s="185">
        <v>1444700</v>
      </c>
    </row>
    <row r="40" spans="1:3" x14ac:dyDescent="0.25">
      <c r="A40" s="62" t="s">
        <v>60</v>
      </c>
      <c r="B40" s="185">
        <v>653602</v>
      </c>
    </row>
    <row r="41" spans="1:3" x14ac:dyDescent="0.25">
      <c r="A41" s="62" t="s">
        <v>61</v>
      </c>
      <c r="B41" s="185">
        <v>1113090.24</v>
      </c>
    </row>
    <row r="42" spans="1:3" x14ac:dyDescent="0.25">
      <c r="A42" s="62" t="s">
        <v>62</v>
      </c>
      <c r="B42" s="185">
        <v>931069.72</v>
      </c>
    </row>
    <row r="43" spans="1:3" x14ac:dyDescent="0.25">
      <c r="B43" s="186">
        <f>SUM(B37:B42)</f>
        <v>7305547.46</v>
      </c>
    </row>
    <row r="44" spans="1:3" x14ac:dyDescent="0.25">
      <c r="A44" s="175" t="s">
        <v>447</v>
      </c>
      <c r="B44" t="s">
        <v>453</v>
      </c>
    </row>
    <row r="45" spans="1:3" x14ac:dyDescent="0.25">
      <c r="A45" s="62" t="s">
        <v>57</v>
      </c>
      <c r="B45" s="159">
        <f>B37/7305547.46</f>
        <v>0.4232517161691261</v>
      </c>
    </row>
    <row r="46" spans="1:3" x14ac:dyDescent="0.25">
      <c r="A46" s="62" t="s">
        <v>58</v>
      </c>
      <c r="B46" s="159">
        <f t="shared" ref="B46:B50" si="0">B38/7305547.46</f>
        <v>9.7186419482928107E-3</v>
      </c>
    </row>
    <row r="47" spans="1:3" x14ac:dyDescent="0.25">
      <c r="A47" s="62" t="s">
        <v>59</v>
      </c>
      <c r="B47" s="159">
        <f t="shared" si="0"/>
        <v>0.19775383130561444</v>
      </c>
    </row>
    <row r="48" spans="1:3" x14ac:dyDescent="0.25">
      <c r="A48" s="62" t="s">
        <v>60</v>
      </c>
      <c r="B48" s="159">
        <f t="shared" si="0"/>
        <v>8.9466532601240531E-2</v>
      </c>
    </row>
    <row r="49" spans="1:2" x14ac:dyDescent="0.25">
      <c r="A49" s="62" t="s">
        <v>61</v>
      </c>
      <c r="B49" s="159">
        <f t="shared" si="0"/>
        <v>0.15236233096759597</v>
      </c>
    </row>
    <row r="50" spans="1:2" x14ac:dyDescent="0.25">
      <c r="A50" s="62" t="s">
        <v>62</v>
      </c>
      <c r="B50" s="159">
        <f t="shared" si="0"/>
        <v>0.12744694700813017</v>
      </c>
    </row>
  </sheetData>
  <mergeCells count="2">
    <mergeCell ref="B15:C15"/>
    <mergeCell ref="B22:C2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74" workbookViewId="0">
      <selection activeCell="F81" sqref="F81"/>
    </sheetView>
  </sheetViews>
  <sheetFormatPr defaultRowHeight="12.75" x14ac:dyDescent="0.25"/>
  <cols>
    <col min="1" max="1" width="7.140625" style="34" customWidth="1"/>
    <col min="2" max="2" width="15.28515625" style="48" customWidth="1"/>
    <col min="3" max="3" width="5.5703125" style="48" customWidth="1"/>
    <col min="4" max="4" width="14" style="48" customWidth="1"/>
    <col min="5" max="5" width="21.5703125" style="48" customWidth="1"/>
    <col min="6" max="6" width="12.42578125" style="48" customWidth="1"/>
    <col min="7" max="7" width="11.28515625" style="34" bestFit="1" customWidth="1"/>
    <col min="8" max="8" width="10.28515625" style="213" customWidth="1"/>
    <col min="9" max="229" width="9.140625" style="34"/>
    <col min="230" max="230" width="3.85546875" style="34" customWidth="1"/>
    <col min="231" max="231" width="6.140625" style="34" customWidth="1"/>
    <col min="232" max="232" width="15.42578125" style="34" customWidth="1"/>
    <col min="233" max="233" width="28.140625" style="34" customWidth="1"/>
    <col min="234" max="234" width="10.5703125" style="34" customWidth="1"/>
    <col min="235" max="235" width="11.5703125" style="34" customWidth="1"/>
    <col min="236" max="485" width="9.140625" style="34"/>
    <col min="486" max="486" width="3.85546875" style="34" customWidth="1"/>
    <col min="487" max="487" width="6.140625" style="34" customWidth="1"/>
    <col min="488" max="488" width="15.42578125" style="34" customWidth="1"/>
    <col min="489" max="489" width="28.140625" style="34" customWidth="1"/>
    <col min="490" max="490" width="10.5703125" style="34" customWidth="1"/>
    <col min="491" max="491" width="11.5703125" style="34" customWidth="1"/>
    <col min="492" max="741" width="9.140625" style="34"/>
    <col min="742" max="742" width="3.85546875" style="34" customWidth="1"/>
    <col min="743" max="743" width="6.140625" style="34" customWidth="1"/>
    <col min="744" max="744" width="15.42578125" style="34" customWidth="1"/>
    <col min="745" max="745" width="28.140625" style="34" customWidth="1"/>
    <col min="746" max="746" width="10.5703125" style="34" customWidth="1"/>
    <col min="747" max="747" width="11.5703125" style="34" customWidth="1"/>
    <col min="748" max="997" width="9.140625" style="34"/>
    <col min="998" max="998" width="3.85546875" style="34" customWidth="1"/>
    <col min="999" max="999" width="6.140625" style="34" customWidth="1"/>
    <col min="1000" max="1000" width="15.42578125" style="34" customWidth="1"/>
    <col min="1001" max="1001" width="28.140625" style="34" customWidth="1"/>
    <col min="1002" max="1002" width="10.5703125" style="34" customWidth="1"/>
    <col min="1003" max="1003" width="11.5703125" style="34" customWidth="1"/>
    <col min="1004" max="1253" width="9.140625" style="34"/>
    <col min="1254" max="1254" width="3.85546875" style="34" customWidth="1"/>
    <col min="1255" max="1255" width="6.140625" style="34" customWidth="1"/>
    <col min="1256" max="1256" width="15.42578125" style="34" customWidth="1"/>
    <col min="1257" max="1257" width="28.140625" style="34" customWidth="1"/>
    <col min="1258" max="1258" width="10.5703125" style="34" customWidth="1"/>
    <col min="1259" max="1259" width="11.5703125" style="34" customWidth="1"/>
    <col min="1260" max="1509" width="9.140625" style="34"/>
    <col min="1510" max="1510" width="3.85546875" style="34" customWidth="1"/>
    <col min="1511" max="1511" width="6.140625" style="34" customWidth="1"/>
    <col min="1512" max="1512" width="15.42578125" style="34" customWidth="1"/>
    <col min="1513" max="1513" width="28.140625" style="34" customWidth="1"/>
    <col min="1514" max="1514" width="10.5703125" style="34" customWidth="1"/>
    <col min="1515" max="1515" width="11.5703125" style="34" customWidth="1"/>
    <col min="1516" max="1765" width="9.140625" style="34"/>
    <col min="1766" max="1766" width="3.85546875" style="34" customWidth="1"/>
    <col min="1767" max="1767" width="6.140625" style="34" customWidth="1"/>
    <col min="1768" max="1768" width="15.42578125" style="34" customWidth="1"/>
    <col min="1769" max="1769" width="28.140625" style="34" customWidth="1"/>
    <col min="1770" max="1770" width="10.5703125" style="34" customWidth="1"/>
    <col min="1771" max="1771" width="11.5703125" style="34" customWidth="1"/>
    <col min="1772" max="2021" width="9.140625" style="34"/>
    <col min="2022" max="2022" width="3.85546875" style="34" customWidth="1"/>
    <col min="2023" max="2023" width="6.140625" style="34" customWidth="1"/>
    <col min="2024" max="2024" width="15.42578125" style="34" customWidth="1"/>
    <col min="2025" max="2025" width="28.140625" style="34" customWidth="1"/>
    <col min="2026" max="2026" width="10.5703125" style="34" customWidth="1"/>
    <col min="2027" max="2027" width="11.5703125" style="34" customWidth="1"/>
    <col min="2028" max="2277" width="9.140625" style="34"/>
    <col min="2278" max="2278" width="3.85546875" style="34" customWidth="1"/>
    <col min="2279" max="2279" width="6.140625" style="34" customWidth="1"/>
    <col min="2280" max="2280" width="15.42578125" style="34" customWidth="1"/>
    <col min="2281" max="2281" width="28.140625" style="34" customWidth="1"/>
    <col min="2282" max="2282" width="10.5703125" style="34" customWidth="1"/>
    <col min="2283" max="2283" width="11.5703125" style="34" customWidth="1"/>
    <col min="2284" max="2533" width="9.140625" style="34"/>
    <col min="2534" max="2534" width="3.85546875" style="34" customWidth="1"/>
    <col min="2535" max="2535" width="6.140625" style="34" customWidth="1"/>
    <col min="2536" max="2536" width="15.42578125" style="34" customWidth="1"/>
    <col min="2537" max="2537" width="28.140625" style="34" customWidth="1"/>
    <col min="2538" max="2538" width="10.5703125" style="34" customWidth="1"/>
    <col min="2539" max="2539" width="11.5703125" style="34" customWidth="1"/>
    <col min="2540" max="2789" width="9.140625" style="34"/>
    <col min="2790" max="2790" width="3.85546875" style="34" customWidth="1"/>
    <col min="2791" max="2791" width="6.140625" style="34" customWidth="1"/>
    <col min="2792" max="2792" width="15.42578125" style="34" customWidth="1"/>
    <col min="2793" max="2793" width="28.140625" style="34" customWidth="1"/>
    <col min="2794" max="2794" width="10.5703125" style="34" customWidth="1"/>
    <col min="2795" max="2795" width="11.5703125" style="34" customWidth="1"/>
    <col min="2796" max="3045" width="9.140625" style="34"/>
    <col min="3046" max="3046" width="3.85546875" style="34" customWidth="1"/>
    <col min="3047" max="3047" width="6.140625" style="34" customWidth="1"/>
    <col min="3048" max="3048" width="15.42578125" style="34" customWidth="1"/>
    <col min="3049" max="3049" width="28.140625" style="34" customWidth="1"/>
    <col min="3050" max="3050" width="10.5703125" style="34" customWidth="1"/>
    <col min="3051" max="3051" width="11.5703125" style="34" customWidth="1"/>
    <col min="3052" max="3301" width="9.140625" style="34"/>
    <col min="3302" max="3302" width="3.85546875" style="34" customWidth="1"/>
    <col min="3303" max="3303" width="6.140625" style="34" customWidth="1"/>
    <col min="3304" max="3304" width="15.42578125" style="34" customWidth="1"/>
    <col min="3305" max="3305" width="28.140625" style="34" customWidth="1"/>
    <col min="3306" max="3306" width="10.5703125" style="34" customWidth="1"/>
    <col min="3307" max="3307" width="11.5703125" style="34" customWidth="1"/>
    <col min="3308" max="3557" width="9.140625" style="34"/>
    <col min="3558" max="3558" width="3.85546875" style="34" customWidth="1"/>
    <col min="3559" max="3559" width="6.140625" style="34" customWidth="1"/>
    <col min="3560" max="3560" width="15.42578125" style="34" customWidth="1"/>
    <col min="3561" max="3561" width="28.140625" style="34" customWidth="1"/>
    <col min="3562" max="3562" width="10.5703125" style="34" customWidth="1"/>
    <col min="3563" max="3563" width="11.5703125" style="34" customWidth="1"/>
    <col min="3564" max="3813" width="9.140625" style="34"/>
    <col min="3814" max="3814" width="3.85546875" style="34" customWidth="1"/>
    <col min="3815" max="3815" width="6.140625" style="34" customWidth="1"/>
    <col min="3816" max="3816" width="15.42578125" style="34" customWidth="1"/>
    <col min="3817" max="3817" width="28.140625" style="34" customWidth="1"/>
    <col min="3818" max="3818" width="10.5703125" style="34" customWidth="1"/>
    <col min="3819" max="3819" width="11.5703125" style="34" customWidth="1"/>
    <col min="3820" max="4069" width="9.140625" style="34"/>
    <col min="4070" max="4070" width="3.85546875" style="34" customWidth="1"/>
    <col min="4071" max="4071" width="6.140625" style="34" customWidth="1"/>
    <col min="4072" max="4072" width="15.42578125" style="34" customWidth="1"/>
    <col min="4073" max="4073" width="28.140625" style="34" customWidth="1"/>
    <col min="4074" max="4074" width="10.5703125" style="34" customWidth="1"/>
    <col min="4075" max="4075" width="11.5703125" style="34" customWidth="1"/>
    <col min="4076" max="4325" width="9.140625" style="34"/>
    <col min="4326" max="4326" width="3.85546875" style="34" customWidth="1"/>
    <col min="4327" max="4327" width="6.140625" style="34" customWidth="1"/>
    <col min="4328" max="4328" width="15.42578125" style="34" customWidth="1"/>
    <col min="4329" max="4329" width="28.140625" style="34" customWidth="1"/>
    <col min="4330" max="4330" width="10.5703125" style="34" customWidth="1"/>
    <col min="4331" max="4331" width="11.5703125" style="34" customWidth="1"/>
    <col min="4332" max="4581" width="9.140625" style="34"/>
    <col min="4582" max="4582" width="3.85546875" style="34" customWidth="1"/>
    <col min="4583" max="4583" width="6.140625" style="34" customWidth="1"/>
    <col min="4584" max="4584" width="15.42578125" style="34" customWidth="1"/>
    <col min="4585" max="4585" width="28.140625" style="34" customWidth="1"/>
    <col min="4586" max="4586" width="10.5703125" style="34" customWidth="1"/>
    <col min="4587" max="4587" width="11.5703125" style="34" customWidth="1"/>
    <col min="4588" max="4837" width="9.140625" style="34"/>
    <col min="4838" max="4838" width="3.85546875" style="34" customWidth="1"/>
    <col min="4839" max="4839" width="6.140625" style="34" customWidth="1"/>
    <col min="4840" max="4840" width="15.42578125" style="34" customWidth="1"/>
    <col min="4841" max="4841" width="28.140625" style="34" customWidth="1"/>
    <col min="4842" max="4842" width="10.5703125" style="34" customWidth="1"/>
    <col min="4843" max="4843" width="11.5703125" style="34" customWidth="1"/>
    <col min="4844" max="5093" width="9.140625" style="34"/>
    <col min="5094" max="5094" width="3.85546875" style="34" customWidth="1"/>
    <col min="5095" max="5095" width="6.140625" style="34" customWidth="1"/>
    <col min="5096" max="5096" width="15.42578125" style="34" customWidth="1"/>
    <col min="5097" max="5097" width="28.140625" style="34" customWidth="1"/>
    <col min="5098" max="5098" width="10.5703125" style="34" customWidth="1"/>
    <col min="5099" max="5099" width="11.5703125" style="34" customWidth="1"/>
    <col min="5100" max="5349" width="9.140625" style="34"/>
    <col min="5350" max="5350" width="3.85546875" style="34" customWidth="1"/>
    <col min="5351" max="5351" width="6.140625" style="34" customWidth="1"/>
    <col min="5352" max="5352" width="15.42578125" style="34" customWidth="1"/>
    <col min="5353" max="5353" width="28.140625" style="34" customWidth="1"/>
    <col min="5354" max="5354" width="10.5703125" style="34" customWidth="1"/>
    <col min="5355" max="5355" width="11.5703125" style="34" customWidth="1"/>
    <col min="5356" max="5605" width="9.140625" style="34"/>
    <col min="5606" max="5606" width="3.85546875" style="34" customWidth="1"/>
    <col min="5607" max="5607" width="6.140625" style="34" customWidth="1"/>
    <col min="5608" max="5608" width="15.42578125" style="34" customWidth="1"/>
    <col min="5609" max="5609" width="28.140625" style="34" customWidth="1"/>
    <col min="5610" max="5610" width="10.5703125" style="34" customWidth="1"/>
    <col min="5611" max="5611" width="11.5703125" style="34" customWidth="1"/>
    <col min="5612" max="5861" width="9.140625" style="34"/>
    <col min="5862" max="5862" width="3.85546875" style="34" customWidth="1"/>
    <col min="5863" max="5863" width="6.140625" style="34" customWidth="1"/>
    <col min="5864" max="5864" width="15.42578125" style="34" customWidth="1"/>
    <col min="5865" max="5865" width="28.140625" style="34" customWidth="1"/>
    <col min="5866" max="5866" width="10.5703125" style="34" customWidth="1"/>
    <col min="5867" max="5867" width="11.5703125" style="34" customWidth="1"/>
    <col min="5868" max="6117" width="9.140625" style="34"/>
    <col min="6118" max="6118" width="3.85546875" style="34" customWidth="1"/>
    <col min="6119" max="6119" width="6.140625" style="34" customWidth="1"/>
    <col min="6120" max="6120" width="15.42578125" style="34" customWidth="1"/>
    <col min="6121" max="6121" width="28.140625" style="34" customWidth="1"/>
    <col min="6122" max="6122" width="10.5703125" style="34" customWidth="1"/>
    <col min="6123" max="6123" width="11.5703125" style="34" customWidth="1"/>
    <col min="6124" max="6373" width="9.140625" style="34"/>
    <col min="6374" max="6374" width="3.85546875" style="34" customWidth="1"/>
    <col min="6375" max="6375" width="6.140625" style="34" customWidth="1"/>
    <col min="6376" max="6376" width="15.42578125" style="34" customWidth="1"/>
    <col min="6377" max="6377" width="28.140625" style="34" customWidth="1"/>
    <col min="6378" max="6378" width="10.5703125" style="34" customWidth="1"/>
    <col min="6379" max="6379" width="11.5703125" style="34" customWidth="1"/>
    <col min="6380" max="6629" width="9.140625" style="34"/>
    <col min="6630" max="6630" width="3.85546875" style="34" customWidth="1"/>
    <col min="6631" max="6631" width="6.140625" style="34" customWidth="1"/>
    <col min="6632" max="6632" width="15.42578125" style="34" customWidth="1"/>
    <col min="6633" max="6633" width="28.140625" style="34" customWidth="1"/>
    <col min="6634" max="6634" width="10.5703125" style="34" customWidth="1"/>
    <col min="6635" max="6635" width="11.5703125" style="34" customWidth="1"/>
    <col min="6636" max="6885" width="9.140625" style="34"/>
    <col min="6886" max="6886" width="3.85546875" style="34" customWidth="1"/>
    <col min="6887" max="6887" width="6.140625" style="34" customWidth="1"/>
    <col min="6888" max="6888" width="15.42578125" style="34" customWidth="1"/>
    <col min="6889" max="6889" width="28.140625" style="34" customWidth="1"/>
    <col min="6890" max="6890" width="10.5703125" style="34" customWidth="1"/>
    <col min="6891" max="6891" width="11.5703125" style="34" customWidth="1"/>
    <col min="6892" max="7141" width="9.140625" style="34"/>
    <col min="7142" max="7142" width="3.85546875" style="34" customWidth="1"/>
    <col min="7143" max="7143" width="6.140625" style="34" customWidth="1"/>
    <col min="7144" max="7144" width="15.42578125" style="34" customWidth="1"/>
    <col min="7145" max="7145" width="28.140625" style="34" customWidth="1"/>
    <col min="7146" max="7146" width="10.5703125" style="34" customWidth="1"/>
    <col min="7147" max="7147" width="11.5703125" style="34" customWidth="1"/>
    <col min="7148" max="7397" width="9.140625" style="34"/>
    <col min="7398" max="7398" width="3.85546875" style="34" customWidth="1"/>
    <col min="7399" max="7399" width="6.140625" style="34" customWidth="1"/>
    <col min="7400" max="7400" width="15.42578125" style="34" customWidth="1"/>
    <col min="7401" max="7401" width="28.140625" style="34" customWidth="1"/>
    <col min="7402" max="7402" width="10.5703125" style="34" customWidth="1"/>
    <col min="7403" max="7403" width="11.5703125" style="34" customWidth="1"/>
    <col min="7404" max="7653" width="9.140625" style="34"/>
    <col min="7654" max="7654" width="3.85546875" style="34" customWidth="1"/>
    <col min="7655" max="7655" width="6.140625" style="34" customWidth="1"/>
    <col min="7656" max="7656" width="15.42578125" style="34" customWidth="1"/>
    <col min="7657" max="7657" width="28.140625" style="34" customWidth="1"/>
    <col min="7658" max="7658" width="10.5703125" style="34" customWidth="1"/>
    <col min="7659" max="7659" width="11.5703125" style="34" customWidth="1"/>
    <col min="7660" max="7909" width="9.140625" style="34"/>
    <col min="7910" max="7910" width="3.85546875" style="34" customWidth="1"/>
    <col min="7911" max="7911" width="6.140625" style="34" customWidth="1"/>
    <col min="7912" max="7912" width="15.42578125" style="34" customWidth="1"/>
    <col min="7913" max="7913" width="28.140625" style="34" customWidth="1"/>
    <col min="7914" max="7914" width="10.5703125" style="34" customWidth="1"/>
    <col min="7915" max="7915" width="11.5703125" style="34" customWidth="1"/>
    <col min="7916" max="8165" width="9.140625" style="34"/>
    <col min="8166" max="8166" width="3.85546875" style="34" customWidth="1"/>
    <col min="8167" max="8167" width="6.140625" style="34" customWidth="1"/>
    <col min="8168" max="8168" width="15.42578125" style="34" customWidth="1"/>
    <col min="8169" max="8169" width="28.140625" style="34" customWidth="1"/>
    <col min="8170" max="8170" width="10.5703125" style="34" customWidth="1"/>
    <col min="8171" max="8171" width="11.5703125" style="34" customWidth="1"/>
    <col min="8172" max="8421" width="9.140625" style="34"/>
    <col min="8422" max="8422" width="3.85546875" style="34" customWidth="1"/>
    <col min="8423" max="8423" width="6.140625" style="34" customWidth="1"/>
    <col min="8424" max="8424" width="15.42578125" style="34" customWidth="1"/>
    <col min="8425" max="8425" width="28.140625" style="34" customWidth="1"/>
    <col min="8426" max="8426" width="10.5703125" style="34" customWidth="1"/>
    <col min="8427" max="8427" width="11.5703125" style="34" customWidth="1"/>
    <col min="8428" max="8677" width="9.140625" style="34"/>
    <col min="8678" max="8678" width="3.85546875" style="34" customWidth="1"/>
    <col min="8679" max="8679" width="6.140625" style="34" customWidth="1"/>
    <col min="8680" max="8680" width="15.42578125" style="34" customWidth="1"/>
    <col min="8681" max="8681" width="28.140625" style="34" customWidth="1"/>
    <col min="8682" max="8682" width="10.5703125" style="34" customWidth="1"/>
    <col min="8683" max="8683" width="11.5703125" style="34" customWidth="1"/>
    <col min="8684" max="8933" width="9.140625" style="34"/>
    <col min="8934" max="8934" width="3.85546875" style="34" customWidth="1"/>
    <col min="8935" max="8935" width="6.140625" style="34" customWidth="1"/>
    <col min="8936" max="8936" width="15.42578125" style="34" customWidth="1"/>
    <col min="8937" max="8937" width="28.140625" style="34" customWidth="1"/>
    <col min="8938" max="8938" width="10.5703125" style="34" customWidth="1"/>
    <col min="8939" max="8939" width="11.5703125" style="34" customWidth="1"/>
    <col min="8940" max="9189" width="9.140625" style="34"/>
    <col min="9190" max="9190" width="3.85546875" style="34" customWidth="1"/>
    <col min="9191" max="9191" width="6.140625" style="34" customWidth="1"/>
    <col min="9192" max="9192" width="15.42578125" style="34" customWidth="1"/>
    <col min="9193" max="9193" width="28.140625" style="34" customWidth="1"/>
    <col min="9194" max="9194" width="10.5703125" style="34" customWidth="1"/>
    <col min="9195" max="9195" width="11.5703125" style="34" customWidth="1"/>
    <col min="9196" max="9445" width="9.140625" style="34"/>
    <col min="9446" max="9446" width="3.85546875" style="34" customWidth="1"/>
    <col min="9447" max="9447" width="6.140625" style="34" customWidth="1"/>
    <col min="9448" max="9448" width="15.42578125" style="34" customWidth="1"/>
    <col min="9449" max="9449" width="28.140625" style="34" customWidth="1"/>
    <col min="9450" max="9450" width="10.5703125" style="34" customWidth="1"/>
    <col min="9451" max="9451" width="11.5703125" style="34" customWidth="1"/>
    <col min="9452" max="9701" width="9.140625" style="34"/>
    <col min="9702" max="9702" width="3.85546875" style="34" customWidth="1"/>
    <col min="9703" max="9703" width="6.140625" style="34" customWidth="1"/>
    <col min="9704" max="9704" width="15.42578125" style="34" customWidth="1"/>
    <col min="9705" max="9705" width="28.140625" style="34" customWidth="1"/>
    <col min="9706" max="9706" width="10.5703125" style="34" customWidth="1"/>
    <col min="9707" max="9707" width="11.5703125" style="34" customWidth="1"/>
    <col min="9708" max="9957" width="9.140625" style="34"/>
    <col min="9958" max="9958" width="3.85546875" style="34" customWidth="1"/>
    <col min="9959" max="9959" width="6.140625" style="34" customWidth="1"/>
    <col min="9960" max="9960" width="15.42578125" style="34" customWidth="1"/>
    <col min="9961" max="9961" width="28.140625" style="34" customWidth="1"/>
    <col min="9962" max="9962" width="10.5703125" style="34" customWidth="1"/>
    <col min="9963" max="9963" width="11.5703125" style="34" customWidth="1"/>
    <col min="9964" max="10213" width="9.140625" style="34"/>
    <col min="10214" max="10214" width="3.85546875" style="34" customWidth="1"/>
    <col min="10215" max="10215" width="6.140625" style="34" customWidth="1"/>
    <col min="10216" max="10216" width="15.42578125" style="34" customWidth="1"/>
    <col min="10217" max="10217" width="28.140625" style="34" customWidth="1"/>
    <col min="10218" max="10218" width="10.5703125" style="34" customWidth="1"/>
    <col min="10219" max="10219" width="11.5703125" style="34" customWidth="1"/>
    <col min="10220" max="10469" width="9.140625" style="34"/>
    <col min="10470" max="10470" width="3.85546875" style="34" customWidth="1"/>
    <col min="10471" max="10471" width="6.140625" style="34" customWidth="1"/>
    <col min="10472" max="10472" width="15.42578125" style="34" customWidth="1"/>
    <col min="10473" max="10473" width="28.140625" style="34" customWidth="1"/>
    <col min="10474" max="10474" width="10.5703125" style="34" customWidth="1"/>
    <col min="10475" max="10475" width="11.5703125" style="34" customWidth="1"/>
    <col min="10476" max="10725" width="9.140625" style="34"/>
    <col min="10726" max="10726" width="3.85546875" style="34" customWidth="1"/>
    <col min="10727" max="10727" width="6.140625" style="34" customWidth="1"/>
    <col min="10728" max="10728" width="15.42578125" style="34" customWidth="1"/>
    <col min="10729" max="10729" width="28.140625" style="34" customWidth="1"/>
    <col min="10730" max="10730" width="10.5703125" style="34" customWidth="1"/>
    <col min="10731" max="10731" width="11.5703125" style="34" customWidth="1"/>
    <col min="10732" max="10981" width="9.140625" style="34"/>
    <col min="10982" max="10982" width="3.85546875" style="34" customWidth="1"/>
    <col min="10983" max="10983" width="6.140625" style="34" customWidth="1"/>
    <col min="10984" max="10984" width="15.42578125" style="34" customWidth="1"/>
    <col min="10985" max="10985" width="28.140625" style="34" customWidth="1"/>
    <col min="10986" max="10986" width="10.5703125" style="34" customWidth="1"/>
    <col min="10987" max="10987" width="11.5703125" style="34" customWidth="1"/>
    <col min="10988" max="11237" width="9.140625" style="34"/>
    <col min="11238" max="11238" width="3.85546875" style="34" customWidth="1"/>
    <col min="11239" max="11239" width="6.140625" style="34" customWidth="1"/>
    <col min="11240" max="11240" width="15.42578125" style="34" customWidth="1"/>
    <col min="11241" max="11241" width="28.140625" style="34" customWidth="1"/>
    <col min="11242" max="11242" width="10.5703125" style="34" customWidth="1"/>
    <col min="11243" max="11243" width="11.5703125" style="34" customWidth="1"/>
    <col min="11244" max="11493" width="9.140625" style="34"/>
    <col min="11494" max="11494" width="3.85546875" style="34" customWidth="1"/>
    <col min="11495" max="11495" width="6.140625" style="34" customWidth="1"/>
    <col min="11496" max="11496" width="15.42578125" style="34" customWidth="1"/>
    <col min="11497" max="11497" width="28.140625" style="34" customWidth="1"/>
    <col min="11498" max="11498" width="10.5703125" style="34" customWidth="1"/>
    <col min="11499" max="11499" width="11.5703125" style="34" customWidth="1"/>
    <col min="11500" max="11749" width="9.140625" style="34"/>
    <col min="11750" max="11750" width="3.85546875" style="34" customWidth="1"/>
    <col min="11751" max="11751" width="6.140625" style="34" customWidth="1"/>
    <col min="11752" max="11752" width="15.42578125" style="34" customWidth="1"/>
    <col min="11753" max="11753" width="28.140625" style="34" customWidth="1"/>
    <col min="11754" max="11754" width="10.5703125" style="34" customWidth="1"/>
    <col min="11755" max="11755" width="11.5703125" style="34" customWidth="1"/>
    <col min="11756" max="12005" width="9.140625" style="34"/>
    <col min="12006" max="12006" width="3.85546875" style="34" customWidth="1"/>
    <col min="12007" max="12007" width="6.140625" style="34" customWidth="1"/>
    <col min="12008" max="12008" width="15.42578125" style="34" customWidth="1"/>
    <col min="12009" max="12009" width="28.140625" style="34" customWidth="1"/>
    <col min="12010" max="12010" width="10.5703125" style="34" customWidth="1"/>
    <col min="12011" max="12011" width="11.5703125" style="34" customWidth="1"/>
    <col min="12012" max="12261" width="9.140625" style="34"/>
    <col min="12262" max="12262" width="3.85546875" style="34" customWidth="1"/>
    <col min="12263" max="12263" width="6.140625" style="34" customWidth="1"/>
    <col min="12264" max="12264" width="15.42578125" style="34" customWidth="1"/>
    <col min="12265" max="12265" width="28.140625" style="34" customWidth="1"/>
    <col min="12266" max="12266" width="10.5703125" style="34" customWidth="1"/>
    <col min="12267" max="12267" width="11.5703125" style="34" customWidth="1"/>
    <col min="12268" max="12517" width="9.140625" style="34"/>
    <col min="12518" max="12518" width="3.85546875" style="34" customWidth="1"/>
    <col min="12519" max="12519" width="6.140625" style="34" customWidth="1"/>
    <col min="12520" max="12520" width="15.42578125" style="34" customWidth="1"/>
    <col min="12521" max="12521" width="28.140625" style="34" customWidth="1"/>
    <col min="12522" max="12522" width="10.5703125" style="34" customWidth="1"/>
    <col min="12523" max="12523" width="11.5703125" style="34" customWidth="1"/>
    <col min="12524" max="12773" width="9.140625" style="34"/>
    <col min="12774" max="12774" width="3.85546875" style="34" customWidth="1"/>
    <col min="12775" max="12775" width="6.140625" style="34" customWidth="1"/>
    <col min="12776" max="12776" width="15.42578125" style="34" customWidth="1"/>
    <col min="12777" max="12777" width="28.140625" style="34" customWidth="1"/>
    <col min="12778" max="12778" width="10.5703125" style="34" customWidth="1"/>
    <col min="12779" max="12779" width="11.5703125" style="34" customWidth="1"/>
    <col min="12780" max="13029" width="9.140625" style="34"/>
    <col min="13030" max="13030" width="3.85546875" style="34" customWidth="1"/>
    <col min="13031" max="13031" width="6.140625" style="34" customWidth="1"/>
    <col min="13032" max="13032" width="15.42578125" style="34" customWidth="1"/>
    <col min="13033" max="13033" width="28.140625" style="34" customWidth="1"/>
    <col min="13034" max="13034" width="10.5703125" style="34" customWidth="1"/>
    <col min="13035" max="13035" width="11.5703125" style="34" customWidth="1"/>
    <col min="13036" max="13285" width="9.140625" style="34"/>
    <col min="13286" max="13286" width="3.85546875" style="34" customWidth="1"/>
    <col min="13287" max="13287" width="6.140625" style="34" customWidth="1"/>
    <col min="13288" max="13288" width="15.42578125" style="34" customWidth="1"/>
    <col min="13289" max="13289" width="28.140625" style="34" customWidth="1"/>
    <col min="13290" max="13290" width="10.5703125" style="34" customWidth="1"/>
    <col min="13291" max="13291" width="11.5703125" style="34" customWidth="1"/>
    <col min="13292" max="13541" width="9.140625" style="34"/>
    <col min="13542" max="13542" width="3.85546875" style="34" customWidth="1"/>
    <col min="13543" max="13543" width="6.140625" style="34" customWidth="1"/>
    <col min="13544" max="13544" width="15.42578125" style="34" customWidth="1"/>
    <col min="13545" max="13545" width="28.140625" style="34" customWidth="1"/>
    <col min="13546" max="13546" width="10.5703125" style="34" customWidth="1"/>
    <col min="13547" max="13547" width="11.5703125" style="34" customWidth="1"/>
    <col min="13548" max="13797" width="9.140625" style="34"/>
    <col min="13798" max="13798" width="3.85546875" style="34" customWidth="1"/>
    <col min="13799" max="13799" width="6.140625" style="34" customWidth="1"/>
    <col min="13800" max="13800" width="15.42578125" style="34" customWidth="1"/>
    <col min="13801" max="13801" width="28.140625" style="34" customWidth="1"/>
    <col min="13802" max="13802" width="10.5703125" style="34" customWidth="1"/>
    <col min="13803" max="13803" width="11.5703125" style="34" customWidth="1"/>
    <col min="13804" max="14053" width="9.140625" style="34"/>
    <col min="14054" max="14054" width="3.85546875" style="34" customWidth="1"/>
    <col min="14055" max="14055" width="6.140625" style="34" customWidth="1"/>
    <col min="14056" max="14056" width="15.42578125" style="34" customWidth="1"/>
    <col min="14057" max="14057" width="28.140625" style="34" customWidth="1"/>
    <col min="14058" max="14058" width="10.5703125" style="34" customWidth="1"/>
    <col min="14059" max="14059" width="11.5703125" style="34" customWidth="1"/>
    <col min="14060" max="14309" width="9.140625" style="34"/>
    <col min="14310" max="14310" width="3.85546875" style="34" customWidth="1"/>
    <col min="14311" max="14311" width="6.140625" style="34" customWidth="1"/>
    <col min="14312" max="14312" width="15.42578125" style="34" customWidth="1"/>
    <col min="14313" max="14313" width="28.140625" style="34" customWidth="1"/>
    <col min="14314" max="14314" width="10.5703125" style="34" customWidth="1"/>
    <col min="14315" max="14315" width="11.5703125" style="34" customWidth="1"/>
    <col min="14316" max="14565" width="9.140625" style="34"/>
    <col min="14566" max="14566" width="3.85546875" style="34" customWidth="1"/>
    <col min="14567" max="14567" width="6.140625" style="34" customWidth="1"/>
    <col min="14568" max="14568" width="15.42578125" style="34" customWidth="1"/>
    <col min="14569" max="14569" width="28.140625" style="34" customWidth="1"/>
    <col min="14570" max="14570" width="10.5703125" style="34" customWidth="1"/>
    <col min="14571" max="14571" width="11.5703125" style="34" customWidth="1"/>
    <col min="14572" max="14821" width="9.140625" style="34"/>
    <col min="14822" max="14822" width="3.85546875" style="34" customWidth="1"/>
    <col min="14823" max="14823" width="6.140625" style="34" customWidth="1"/>
    <col min="14824" max="14824" width="15.42578125" style="34" customWidth="1"/>
    <col min="14825" max="14825" width="28.140625" style="34" customWidth="1"/>
    <col min="14826" max="14826" width="10.5703125" style="34" customWidth="1"/>
    <col min="14827" max="14827" width="11.5703125" style="34" customWidth="1"/>
    <col min="14828" max="15077" width="9.140625" style="34"/>
    <col min="15078" max="15078" width="3.85546875" style="34" customWidth="1"/>
    <col min="15079" max="15079" width="6.140625" style="34" customWidth="1"/>
    <col min="15080" max="15080" width="15.42578125" style="34" customWidth="1"/>
    <col min="15081" max="15081" width="28.140625" style="34" customWidth="1"/>
    <col min="15082" max="15082" width="10.5703125" style="34" customWidth="1"/>
    <col min="15083" max="15083" width="11.5703125" style="34" customWidth="1"/>
    <col min="15084" max="15333" width="9.140625" style="34"/>
    <col min="15334" max="15334" width="3.85546875" style="34" customWidth="1"/>
    <col min="15335" max="15335" width="6.140625" style="34" customWidth="1"/>
    <col min="15336" max="15336" width="15.42578125" style="34" customWidth="1"/>
    <col min="15337" max="15337" width="28.140625" style="34" customWidth="1"/>
    <col min="15338" max="15338" width="10.5703125" style="34" customWidth="1"/>
    <col min="15339" max="15339" width="11.5703125" style="34" customWidth="1"/>
    <col min="15340" max="15589" width="9.140625" style="34"/>
    <col min="15590" max="15590" width="3.85546875" style="34" customWidth="1"/>
    <col min="15591" max="15591" width="6.140625" style="34" customWidth="1"/>
    <col min="15592" max="15592" width="15.42578125" style="34" customWidth="1"/>
    <col min="15593" max="15593" width="28.140625" style="34" customWidth="1"/>
    <col min="15594" max="15594" width="10.5703125" style="34" customWidth="1"/>
    <col min="15595" max="15595" width="11.5703125" style="34" customWidth="1"/>
    <col min="15596" max="15845" width="9.140625" style="34"/>
    <col min="15846" max="15846" width="3.85546875" style="34" customWidth="1"/>
    <col min="15847" max="15847" width="6.140625" style="34" customWidth="1"/>
    <col min="15848" max="15848" width="15.42578125" style="34" customWidth="1"/>
    <col min="15849" max="15849" width="28.140625" style="34" customWidth="1"/>
    <col min="15850" max="15850" width="10.5703125" style="34" customWidth="1"/>
    <col min="15851" max="15851" width="11.5703125" style="34" customWidth="1"/>
    <col min="15852" max="16101" width="9.140625" style="34"/>
    <col min="16102" max="16102" width="3.85546875" style="34" customWidth="1"/>
    <col min="16103" max="16103" width="6.140625" style="34" customWidth="1"/>
    <col min="16104" max="16104" width="15.42578125" style="34" customWidth="1"/>
    <col min="16105" max="16105" width="28.140625" style="34" customWidth="1"/>
    <col min="16106" max="16106" width="10.5703125" style="34" customWidth="1"/>
    <col min="16107" max="16107" width="11.5703125" style="34" customWidth="1"/>
    <col min="16108" max="16384" width="9.140625" style="34"/>
  </cols>
  <sheetData>
    <row r="1" spans="1:8" ht="38.25" x14ac:dyDescent="0.25">
      <c r="A1" s="197" t="s">
        <v>8</v>
      </c>
      <c r="B1" s="198" t="s">
        <v>81</v>
      </c>
      <c r="C1" s="199">
        <v>1</v>
      </c>
      <c r="D1" s="200" t="s">
        <v>84</v>
      </c>
      <c r="E1" s="200" t="s">
        <v>85</v>
      </c>
      <c r="F1" s="200" t="s">
        <v>461</v>
      </c>
      <c r="G1" s="201">
        <v>205070</v>
      </c>
      <c r="H1" s="202">
        <v>8</v>
      </c>
    </row>
    <row r="2" spans="1:8" ht="51" x14ac:dyDescent="0.25">
      <c r="A2" s="206" t="s">
        <v>10</v>
      </c>
      <c r="B2" s="198" t="s">
        <v>81</v>
      </c>
      <c r="C2" s="199">
        <v>1</v>
      </c>
      <c r="D2" s="198" t="s">
        <v>170</v>
      </c>
      <c r="E2" s="198" t="s">
        <v>171</v>
      </c>
      <c r="F2" s="198" t="s">
        <v>467</v>
      </c>
      <c r="G2" s="205">
        <v>78936</v>
      </c>
      <c r="H2" s="202">
        <v>4</v>
      </c>
    </row>
    <row r="3" spans="1:8" ht="38.25" x14ac:dyDescent="0.25">
      <c r="A3" s="206" t="s">
        <v>10</v>
      </c>
      <c r="B3" s="198" t="s">
        <v>81</v>
      </c>
      <c r="C3" s="199">
        <v>1</v>
      </c>
      <c r="D3" s="198" t="s">
        <v>172</v>
      </c>
      <c r="E3" s="198" t="s">
        <v>173</v>
      </c>
      <c r="F3" s="198" t="s">
        <v>468</v>
      </c>
      <c r="G3" s="205">
        <v>68841.8</v>
      </c>
      <c r="H3" s="202">
        <v>6</v>
      </c>
    </row>
    <row r="4" spans="1:8" ht="51" x14ac:dyDescent="0.25">
      <c r="A4" s="206" t="s">
        <v>11</v>
      </c>
      <c r="B4" s="198" t="s">
        <v>81</v>
      </c>
      <c r="C4" s="199">
        <v>1</v>
      </c>
      <c r="D4" s="209" t="s">
        <v>278</v>
      </c>
      <c r="E4" s="209" t="s">
        <v>279</v>
      </c>
      <c r="F4" s="209" t="s">
        <v>495</v>
      </c>
      <c r="G4" s="201">
        <v>209750</v>
      </c>
      <c r="H4" s="202">
        <v>6</v>
      </c>
    </row>
    <row r="5" spans="1:8" ht="51" x14ac:dyDescent="0.25">
      <c r="A5" s="206" t="s">
        <v>11</v>
      </c>
      <c r="B5" s="198" t="s">
        <v>81</v>
      </c>
      <c r="C5" s="199">
        <v>1</v>
      </c>
      <c r="D5" s="209" t="s">
        <v>280</v>
      </c>
      <c r="E5" s="209" t="s">
        <v>281</v>
      </c>
      <c r="F5" s="209" t="s">
        <v>496</v>
      </c>
      <c r="G5" s="201">
        <v>149590</v>
      </c>
      <c r="H5" s="202">
        <v>3</v>
      </c>
    </row>
    <row r="6" spans="1:8" ht="38.25" x14ac:dyDescent="0.25">
      <c r="A6" s="206" t="s">
        <v>11</v>
      </c>
      <c r="B6" s="198" t="s">
        <v>81</v>
      </c>
      <c r="C6" s="199">
        <v>1</v>
      </c>
      <c r="D6" s="209" t="s">
        <v>282</v>
      </c>
      <c r="E6" s="209" t="s">
        <v>283</v>
      </c>
      <c r="F6" s="209" t="s">
        <v>497</v>
      </c>
      <c r="G6" s="201">
        <v>228390</v>
      </c>
      <c r="H6" s="202">
        <v>5</v>
      </c>
    </row>
    <row r="7" spans="1:8" ht="38.25" x14ac:dyDescent="0.25">
      <c r="A7" s="206" t="s">
        <v>11</v>
      </c>
      <c r="B7" s="198" t="s">
        <v>81</v>
      </c>
      <c r="C7" s="199">
        <v>1</v>
      </c>
      <c r="D7" s="209" t="s">
        <v>284</v>
      </c>
      <c r="E7" s="209" t="s">
        <v>285</v>
      </c>
      <c r="F7" s="209" t="s">
        <v>498</v>
      </c>
      <c r="G7" s="201">
        <v>75985</v>
      </c>
      <c r="H7" s="202">
        <v>5</v>
      </c>
    </row>
    <row r="8" spans="1:8" ht="38.25" x14ac:dyDescent="0.25">
      <c r="A8" s="206" t="s">
        <v>11</v>
      </c>
      <c r="B8" s="198" t="s">
        <v>81</v>
      </c>
      <c r="C8" s="199">
        <v>1</v>
      </c>
      <c r="D8" s="209" t="s">
        <v>286</v>
      </c>
      <c r="E8" s="209" t="s">
        <v>287</v>
      </c>
      <c r="F8" s="209" t="s">
        <v>499</v>
      </c>
      <c r="G8" s="201">
        <v>121971</v>
      </c>
      <c r="H8" s="202">
        <v>6</v>
      </c>
    </row>
    <row r="9" spans="1:8" ht="51" x14ac:dyDescent="0.25">
      <c r="A9" s="206" t="s">
        <v>11</v>
      </c>
      <c r="B9" s="198" t="s">
        <v>81</v>
      </c>
      <c r="C9" s="199">
        <v>1</v>
      </c>
      <c r="D9" s="209" t="s">
        <v>290</v>
      </c>
      <c r="E9" s="209" t="s">
        <v>291</v>
      </c>
      <c r="F9" s="200" t="s">
        <v>500</v>
      </c>
      <c r="G9" s="201">
        <v>44115</v>
      </c>
      <c r="H9" s="202">
        <v>6</v>
      </c>
    </row>
    <row r="10" spans="1:8" ht="76.5" x14ac:dyDescent="0.25">
      <c r="A10" s="206" t="s">
        <v>11</v>
      </c>
      <c r="B10" s="198" t="s">
        <v>81</v>
      </c>
      <c r="C10" s="199">
        <v>1</v>
      </c>
      <c r="D10" s="209" t="s">
        <v>292</v>
      </c>
      <c r="E10" s="209" t="s">
        <v>293</v>
      </c>
      <c r="F10" s="209" t="s">
        <v>501</v>
      </c>
      <c r="G10" s="201">
        <v>226275</v>
      </c>
      <c r="H10" s="202">
        <v>5</v>
      </c>
    </row>
    <row r="11" spans="1:8" s="42" customFormat="1" ht="38.25" x14ac:dyDescent="0.25">
      <c r="A11" s="206" t="s">
        <v>11</v>
      </c>
      <c r="B11" s="198" t="s">
        <v>81</v>
      </c>
      <c r="C11" s="199">
        <v>1</v>
      </c>
      <c r="D11" s="209" t="s">
        <v>294</v>
      </c>
      <c r="E11" s="209" t="s">
        <v>295</v>
      </c>
      <c r="F11" s="209" t="s">
        <v>502</v>
      </c>
      <c r="G11" s="201">
        <v>10578.45</v>
      </c>
      <c r="H11" s="202">
        <v>4</v>
      </c>
    </row>
    <row r="12" spans="1:8" ht="51" x14ac:dyDescent="0.25">
      <c r="A12" s="206" t="s">
        <v>11</v>
      </c>
      <c r="B12" s="198" t="s">
        <v>81</v>
      </c>
      <c r="C12" s="199">
        <v>1</v>
      </c>
      <c r="D12" s="209" t="s">
        <v>296</v>
      </c>
      <c r="E12" s="209" t="s">
        <v>297</v>
      </c>
      <c r="F12" s="209" t="s">
        <v>503</v>
      </c>
      <c r="G12" s="201">
        <v>225885</v>
      </c>
      <c r="H12" s="202">
        <v>4</v>
      </c>
    </row>
    <row r="13" spans="1:8" s="42" customFormat="1" ht="76.5" x14ac:dyDescent="0.25">
      <c r="A13" s="206" t="s">
        <v>11</v>
      </c>
      <c r="B13" s="198" t="s">
        <v>81</v>
      </c>
      <c r="C13" s="199">
        <v>1</v>
      </c>
      <c r="D13" s="209" t="s">
        <v>300</v>
      </c>
      <c r="E13" s="209" t="s">
        <v>301</v>
      </c>
      <c r="F13" s="209" t="s">
        <v>504</v>
      </c>
      <c r="G13" s="203">
        <v>40700.199999999997</v>
      </c>
      <c r="H13" s="202">
        <v>2</v>
      </c>
    </row>
    <row r="14" spans="1:8" s="42" customFormat="1" ht="25.5" x14ac:dyDescent="0.25">
      <c r="A14" s="206" t="s">
        <v>11</v>
      </c>
      <c r="B14" s="198" t="s">
        <v>81</v>
      </c>
      <c r="C14" s="199">
        <v>1</v>
      </c>
      <c r="D14" s="209" t="s">
        <v>306</v>
      </c>
      <c r="E14" s="209" t="s">
        <v>307</v>
      </c>
      <c r="F14" s="209" t="s">
        <v>505</v>
      </c>
      <c r="G14" s="203">
        <v>123329</v>
      </c>
      <c r="H14" s="202">
        <v>4</v>
      </c>
    </row>
    <row r="15" spans="1:8" ht="51" x14ac:dyDescent="0.25">
      <c r="A15" s="206" t="s">
        <v>12</v>
      </c>
      <c r="B15" s="198" t="s">
        <v>81</v>
      </c>
      <c r="C15" s="199">
        <v>1</v>
      </c>
      <c r="D15" s="211" t="s">
        <v>333</v>
      </c>
      <c r="E15" s="211" t="s">
        <v>334</v>
      </c>
      <c r="F15" s="211" t="s">
        <v>514</v>
      </c>
      <c r="G15" s="204">
        <v>78000</v>
      </c>
      <c r="H15" s="202">
        <v>2</v>
      </c>
    </row>
    <row r="16" spans="1:8" s="42" customFormat="1" ht="51" x14ac:dyDescent="0.25">
      <c r="A16" s="206" t="s">
        <v>12</v>
      </c>
      <c r="B16" s="198" t="s">
        <v>81</v>
      </c>
      <c r="C16" s="199">
        <v>1</v>
      </c>
      <c r="D16" s="211" t="s">
        <v>335</v>
      </c>
      <c r="E16" s="211" t="s">
        <v>336</v>
      </c>
      <c r="F16" s="211" t="s">
        <v>515</v>
      </c>
      <c r="G16" s="204">
        <v>163184.5</v>
      </c>
      <c r="H16" s="202">
        <v>4</v>
      </c>
    </row>
    <row r="17" spans="1:8" ht="25.5" x14ac:dyDescent="0.25">
      <c r="A17" s="206" t="s">
        <v>12</v>
      </c>
      <c r="B17" s="198" t="s">
        <v>81</v>
      </c>
      <c r="C17" s="199">
        <v>1</v>
      </c>
      <c r="D17" s="211" t="s">
        <v>337</v>
      </c>
      <c r="E17" s="211" t="s">
        <v>338</v>
      </c>
      <c r="F17" s="211" t="s">
        <v>516</v>
      </c>
      <c r="G17" s="204">
        <v>6304.5</v>
      </c>
      <c r="H17" s="202">
        <v>1</v>
      </c>
    </row>
    <row r="18" spans="1:8" ht="51" x14ac:dyDescent="0.25">
      <c r="A18" s="206" t="s">
        <v>12</v>
      </c>
      <c r="B18" s="198" t="s">
        <v>81</v>
      </c>
      <c r="C18" s="199">
        <v>1</v>
      </c>
      <c r="D18" s="211" t="s">
        <v>339</v>
      </c>
      <c r="E18" s="211" t="s">
        <v>340</v>
      </c>
      <c r="F18" s="211" t="s">
        <v>517</v>
      </c>
      <c r="G18" s="204">
        <v>40000</v>
      </c>
      <c r="H18" s="202">
        <v>1</v>
      </c>
    </row>
    <row r="19" spans="1:8" ht="51" x14ac:dyDescent="0.25">
      <c r="A19" s="206" t="s">
        <v>12</v>
      </c>
      <c r="B19" s="198" t="s">
        <v>81</v>
      </c>
      <c r="C19" s="199">
        <v>1</v>
      </c>
      <c r="D19" s="211" t="s">
        <v>344</v>
      </c>
      <c r="E19" s="211" t="s">
        <v>345</v>
      </c>
      <c r="F19" s="211" t="s">
        <v>518</v>
      </c>
      <c r="G19" s="204">
        <v>21400</v>
      </c>
      <c r="H19" s="202">
        <v>3</v>
      </c>
    </row>
    <row r="20" spans="1:8" s="42" customFormat="1" ht="63.75" x14ac:dyDescent="0.25">
      <c r="A20" s="206" t="s">
        <v>12</v>
      </c>
      <c r="B20" s="198" t="s">
        <v>81</v>
      </c>
      <c r="C20" s="199">
        <v>1</v>
      </c>
      <c r="D20" s="211" t="s">
        <v>342</v>
      </c>
      <c r="E20" s="211" t="s">
        <v>343</v>
      </c>
      <c r="F20" s="211" t="s">
        <v>519</v>
      </c>
      <c r="G20" s="204"/>
      <c r="H20" s="202"/>
    </row>
    <row r="21" spans="1:8" s="220" customFormat="1" x14ac:dyDescent="0.25">
      <c r="A21" s="214"/>
      <c r="B21" s="215" t="s">
        <v>81</v>
      </c>
      <c r="C21" s="216"/>
      <c r="D21" s="217"/>
      <c r="E21" s="217"/>
      <c r="F21" s="217"/>
      <c r="G21" s="218">
        <f>SUM(G1:G20)</f>
        <v>2118305.4500000002</v>
      </c>
      <c r="H21" s="219"/>
    </row>
    <row r="22" spans="1:8" s="42" customFormat="1" ht="25.5" x14ac:dyDescent="0.25">
      <c r="A22" s="197" t="s">
        <v>8</v>
      </c>
      <c r="B22" s="198" t="s">
        <v>101</v>
      </c>
      <c r="C22" s="199">
        <v>1</v>
      </c>
      <c r="D22" s="200" t="s">
        <v>102</v>
      </c>
      <c r="E22" s="200" t="s">
        <v>103</v>
      </c>
      <c r="F22" s="200" t="s">
        <v>462</v>
      </c>
      <c r="G22" s="203">
        <v>71000</v>
      </c>
      <c r="H22" s="202">
        <v>4</v>
      </c>
    </row>
    <row r="23" spans="1:8" s="220" customFormat="1" x14ac:dyDescent="0.25">
      <c r="A23" s="214"/>
      <c r="B23" s="215" t="s">
        <v>101</v>
      </c>
      <c r="C23" s="216"/>
      <c r="D23" s="221"/>
      <c r="E23" s="221"/>
      <c r="F23" s="221"/>
      <c r="G23" s="222">
        <f>SUM(G22)</f>
        <v>71000</v>
      </c>
      <c r="H23" s="219"/>
    </row>
    <row r="24" spans="1:8" s="42" customFormat="1" ht="25.5" x14ac:dyDescent="0.25">
      <c r="A24" s="206" t="s">
        <v>10</v>
      </c>
      <c r="B24" s="198" t="s">
        <v>104</v>
      </c>
      <c r="C24" s="199">
        <v>1</v>
      </c>
      <c r="D24" s="198" t="s">
        <v>180</v>
      </c>
      <c r="E24" s="198" t="s">
        <v>181</v>
      </c>
      <c r="F24" s="198" t="s">
        <v>469</v>
      </c>
      <c r="G24" s="203">
        <v>127825</v>
      </c>
      <c r="H24" s="202">
        <v>7</v>
      </c>
    </row>
    <row r="25" spans="1:8" s="42" customFormat="1" ht="38.25" x14ac:dyDescent="0.25">
      <c r="A25" s="206" t="s">
        <v>10</v>
      </c>
      <c r="B25" s="198" t="s">
        <v>104</v>
      </c>
      <c r="C25" s="199">
        <v>1</v>
      </c>
      <c r="D25" s="198" t="s">
        <v>182</v>
      </c>
      <c r="E25" s="198" t="s">
        <v>183</v>
      </c>
      <c r="F25" s="198" t="s">
        <v>470</v>
      </c>
      <c r="G25" s="203">
        <v>10582</v>
      </c>
      <c r="H25" s="202">
        <v>2</v>
      </c>
    </row>
    <row r="26" spans="1:8" ht="25.5" x14ac:dyDescent="0.25">
      <c r="A26" s="206" t="s">
        <v>11</v>
      </c>
      <c r="B26" s="200" t="s">
        <v>104</v>
      </c>
      <c r="C26" s="199">
        <v>1</v>
      </c>
      <c r="D26" s="209" t="s">
        <v>308</v>
      </c>
      <c r="E26" s="209" t="s">
        <v>309</v>
      </c>
      <c r="F26" s="210" t="s">
        <v>506</v>
      </c>
      <c r="G26" s="203">
        <v>21131</v>
      </c>
      <c r="H26" s="202">
        <v>4</v>
      </c>
    </row>
    <row r="27" spans="1:8" ht="38.25" x14ac:dyDescent="0.25">
      <c r="A27" s="206" t="s">
        <v>10</v>
      </c>
      <c r="B27" s="198" t="s">
        <v>109</v>
      </c>
      <c r="C27" s="199">
        <v>1</v>
      </c>
      <c r="D27" s="198" t="s">
        <v>186</v>
      </c>
      <c r="E27" s="198" t="s">
        <v>187</v>
      </c>
      <c r="F27" s="198" t="s">
        <v>471</v>
      </c>
      <c r="G27" s="43">
        <v>141895</v>
      </c>
      <c r="H27" s="38">
        <v>8</v>
      </c>
    </row>
    <row r="28" spans="1:8" ht="63.75" x14ac:dyDescent="0.25">
      <c r="A28" s="206" t="s">
        <v>10</v>
      </c>
      <c r="B28" s="198" t="s">
        <v>109</v>
      </c>
      <c r="C28" s="199">
        <v>1</v>
      </c>
      <c r="D28" s="198" t="s">
        <v>188</v>
      </c>
      <c r="E28" s="198" t="s">
        <v>189</v>
      </c>
      <c r="F28" s="198" t="s">
        <v>471</v>
      </c>
      <c r="G28" s="203">
        <v>91644.38</v>
      </c>
      <c r="H28" s="202">
        <v>3</v>
      </c>
    </row>
    <row r="29" spans="1:8" ht="38.25" x14ac:dyDescent="0.25">
      <c r="A29" s="206" t="s">
        <v>12</v>
      </c>
      <c r="B29" s="198" t="s">
        <v>109</v>
      </c>
      <c r="C29" s="199">
        <v>1</v>
      </c>
      <c r="D29" s="211" t="s">
        <v>348</v>
      </c>
      <c r="E29" s="211" t="s">
        <v>349</v>
      </c>
      <c r="F29" s="211" t="s">
        <v>520</v>
      </c>
      <c r="G29" s="40"/>
      <c r="H29" s="35"/>
    </row>
    <row r="30" spans="1:8" ht="76.5" x14ac:dyDescent="0.25">
      <c r="A30" s="206" t="s">
        <v>10</v>
      </c>
      <c r="B30" s="198" t="s">
        <v>112</v>
      </c>
      <c r="C30" s="199">
        <v>1</v>
      </c>
      <c r="D30" s="198" t="s">
        <v>192</v>
      </c>
      <c r="E30" s="198" t="s">
        <v>193</v>
      </c>
      <c r="F30" s="198" t="s">
        <v>472</v>
      </c>
      <c r="G30" s="201">
        <v>12853.75</v>
      </c>
      <c r="H30" s="38">
        <v>1</v>
      </c>
    </row>
    <row r="31" spans="1:8" ht="76.5" x14ac:dyDescent="0.25">
      <c r="A31" s="206" t="s">
        <v>10</v>
      </c>
      <c r="B31" s="198" t="s">
        <v>112</v>
      </c>
      <c r="C31" s="199">
        <v>1</v>
      </c>
      <c r="D31" s="198" t="s">
        <v>194</v>
      </c>
      <c r="E31" s="198" t="s">
        <v>195</v>
      </c>
      <c r="F31" s="198" t="s">
        <v>473</v>
      </c>
      <c r="G31" s="204">
        <v>79050</v>
      </c>
      <c r="H31" s="38">
        <v>3</v>
      </c>
    </row>
    <row r="32" spans="1:8" s="42" customFormat="1" ht="38.25" x14ac:dyDescent="0.25">
      <c r="A32" s="206" t="s">
        <v>10</v>
      </c>
      <c r="B32" s="198" t="s">
        <v>112</v>
      </c>
      <c r="C32" s="199">
        <v>1</v>
      </c>
      <c r="D32" s="198" t="s">
        <v>196</v>
      </c>
      <c r="E32" s="198" t="s">
        <v>197</v>
      </c>
      <c r="F32" s="198" t="s">
        <v>474</v>
      </c>
      <c r="G32" s="205">
        <v>110870</v>
      </c>
      <c r="H32" s="202">
        <v>3</v>
      </c>
    </row>
    <row r="33" spans="1:8" ht="38.25" x14ac:dyDescent="0.25">
      <c r="A33" s="206" t="s">
        <v>11</v>
      </c>
      <c r="B33" s="198" t="s">
        <v>112</v>
      </c>
      <c r="C33" s="199">
        <v>1</v>
      </c>
      <c r="D33" s="209" t="s">
        <v>312</v>
      </c>
      <c r="E33" s="209" t="s">
        <v>313</v>
      </c>
      <c r="F33" s="209" t="s">
        <v>507</v>
      </c>
      <c r="G33" s="203">
        <v>132330</v>
      </c>
      <c r="H33" s="202">
        <v>3</v>
      </c>
    </row>
    <row r="34" spans="1:8" ht="38.25" x14ac:dyDescent="0.25">
      <c r="A34" s="206" t="s">
        <v>11</v>
      </c>
      <c r="B34" s="198" t="s">
        <v>112</v>
      </c>
      <c r="C34" s="199">
        <v>1</v>
      </c>
      <c r="D34" s="209" t="s">
        <v>314</v>
      </c>
      <c r="E34" s="209" t="s">
        <v>315</v>
      </c>
      <c r="F34" s="209" t="s">
        <v>508</v>
      </c>
      <c r="G34" s="203">
        <v>51961</v>
      </c>
      <c r="H34" s="202">
        <v>2</v>
      </c>
    </row>
    <row r="35" spans="1:8" ht="25.5" x14ac:dyDescent="0.25">
      <c r="A35" s="206" t="s">
        <v>12</v>
      </c>
      <c r="B35" s="198" t="s">
        <v>112</v>
      </c>
      <c r="C35" s="199">
        <v>1</v>
      </c>
      <c r="D35" s="211" t="s">
        <v>352</v>
      </c>
      <c r="E35" s="211" t="s">
        <v>353</v>
      </c>
      <c r="F35" s="211" t="s">
        <v>521</v>
      </c>
      <c r="G35" s="204">
        <v>15301</v>
      </c>
      <c r="H35" s="38">
        <v>2</v>
      </c>
    </row>
    <row r="36" spans="1:8" ht="76.5" x14ac:dyDescent="0.25">
      <c r="A36" s="206" t="s">
        <v>12</v>
      </c>
      <c r="B36" s="198" t="s">
        <v>112</v>
      </c>
      <c r="C36" s="199">
        <v>1</v>
      </c>
      <c r="D36" s="211" t="s">
        <v>356</v>
      </c>
      <c r="E36" s="211" t="s">
        <v>357</v>
      </c>
      <c r="F36" s="211" t="s">
        <v>522</v>
      </c>
      <c r="G36" s="204">
        <v>123000</v>
      </c>
      <c r="H36" s="38">
        <v>3</v>
      </c>
    </row>
    <row r="37" spans="1:8" s="220" customFormat="1" x14ac:dyDescent="0.25">
      <c r="A37" s="214"/>
      <c r="B37" s="215" t="s">
        <v>59</v>
      </c>
      <c r="C37" s="216"/>
      <c r="D37" s="217"/>
      <c r="E37" s="217"/>
      <c r="F37" s="217"/>
      <c r="G37" s="218">
        <f>SUM(G24:G36)</f>
        <v>918443.13</v>
      </c>
      <c r="H37" s="46"/>
    </row>
    <row r="38" spans="1:8" ht="76.5" x14ac:dyDescent="0.25">
      <c r="A38" s="206" t="s">
        <v>10</v>
      </c>
      <c r="B38" s="198" t="s">
        <v>198</v>
      </c>
      <c r="C38" s="199">
        <v>1</v>
      </c>
      <c r="D38" s="198" t="s">
        <v>199</v>
      </c>
      <c r="E38" s="198" t="s">
        <v>200</v>
      </c>
      <c r="F38" s="198" t="s">
        <v>475</v>
      </c>
      <c r="G38" s="43">
        <v>48800</v>
      </c>
      <c r="H38" s="38">
        <v>4</v>
      </c>
    </row>
    <row r="39" spans="1:8" ht="63.75" x14ac:dyDescent="0.25">
      <c r="A39" s="206" t="s">
        <v>10</v>
      </c>
      <c r="B39" s="198" t="s">
        <v>115</v>
      </c>
      <c r="C39" s="199">
        <v>1</v>
      </c>
      <c r="D39" s="198" t="s">
        <v>209</v>
      </c>
      <c r="E39" s="198" t="s">
        <v>210</v>
      </c>
      <c r="F39" s="198" t="s">
        <v>476</v>
      </c>
      <c r="G39" s="43">
        <v>19297.5</v>
      </c>
      <c r="H39" s="202">
        <v>1</v>
      </c>
    </row>
    <row r="40" spans="1:8" s="42" customFormat="1" ht="25.5" x14ac:dyDescent="0.25">
      <c r="A40" s="197" t="s">
        <v>8</v>
      </c>
      <c r="B40" s="198" t="s">
        <v>124</v>
      </c>
      <c r="C40" s="199">
        <v>1</v>
      </c>
      <c r="D40" s="200" t="s">
        <v>126</v>
      </c>
      <c r="E40" s="200" t="s">
        <v>127</v>
      </c>
      <c r="F40" s="200" t="s">
        <v>463</v>
      </c>
      <c r="G40" s="204">
        <v>123000</v>
      </c>
      <c r="H40" s="202">
        <v>8</v>
      </c>
    </row>
    <row r="41" spans="1:8" s="42" customFormat="1" ht="25.5" x14ac:dyDescent="0.25">
      <c r="A41" s="197" t="s">
        <v>8</v>
      </c>
      <c r="B41" s="198" t="s">
        <v>124</v>
      </c>
      <c r="C41" s="199">
        <v>1</v>
      </c>
      <c r="D41" s="200" t="s">
        <v>134</v>
      </c>
      <c r="E41" s="200" t="s">
        <v>135</v>
      </c>
      <c r="F41" s="200" t="s">
        <v>464</v>
      </c>
      <c r="G41" s="204">
        <v>67350</v>
      </c>
      <c r="H41" s="202">
        <v>5</v>
      </c>
    </row>
    <row r="42" spans="1:8" ht="25.5" x14ac:dyDescent="0.25">
      <c r="A42" s="206" t="s">
        <v>10</v>
      </c>
      <c r="B42" s="198" t="s">
        <v>211</v>
      </c>
      <c r="C42" s="199">
        <v>1</v>
      </c>
      <c r="D42" s="198" t="s">
        <v>212</v>
      </c>
      <c r="E42" s="198" t="s">
        <v>213</v>
      </c>
      <c r="F42" s="198" t="s">
        <v>477</v>
      </c>
      <c r="G42" s="43">
        <v>40255</v>
      </c>
      <c r="H42" s="202">
        <v>2</v>
      </c>
    </row>
    <row r="43" spans="1:8" ht="51" x14ac:dyDescent="0.25">
      <c r="A43" s="206" t="s">
        <v>10</v>
      </c>
      <c r="B43" s="198" t="s">
        <v>211</v>
      </c>
      <c r="C43" s="199">
        <v>1</v>
      </c>
      <c r="D43" s="198" t="s">
        <v>214</v>
      </c>
      <c r="E43" s="198" t="s">
        <v>215</v>
      </c>
      <c r="F43" s="198" t="s">
        <v>478</v>
      </c>
      <c r="G43" s="43">
        <v>37690</v>
      </c>
      <c r="H43" s="202">
        <v>2</v>
      </c>
    </row>
    <row r="44" spans="1:8" ht="25.5" x14ac:dyDescent="0.25">
      <c r="A44" s="206" t="s">
        <v>12</v>
      </c>
      <c r="B44" s="198" t="s">
        <v>211</v>
      </c>
      <c r="C44" s="199">
        <v>1</v>
      </c>
      <c r="D44" s="211" t="s">
        <v>364</v>
      </c>
      <c r="E44" s="211" t="s">
        <v>365</v>
      </c>
      <c r="F44" s="211" t="s">
        <v>523</v>
      </c>
      <c r="G44" s="205">
        <v>15687</v>
      </c>
      <c r="H44" s="38">
        <v>1</v>
      </c>
    </row>
    <row r="45" spans="1:8" ht="38.25" x14ac:dyDescent="0.25">
      <c r="A45" s="206" t="s">
        <v>12</v>
      </c>
      <c r="B45" s="198" t="s">
        <v>211</v>
      </c>
      <c r="C45" s="199">
        <v>1</v>
      </c>
      <c r="D45" s="211" t="s">
        <v>370</v>
      </c>
      <c r="E45" s="211" t="s">
        <v>371</v>
      </c>
      <c r="F45" s="211" t="s">
        <v>524</v>
      </c>
      <c r="G45" s="205">
        <v>2350</v>
      </c>
      <c r="H45" s="202">
        <v>1</v>
      </c>
    </row>
    <row r="46" spans="1:8" ht="63.75" x14ac:dyDescent="0.25">
      <c r="A46" s="206" t="s">
        <v>12</v>
      </c>
      <c r="B46" s="198" t="s">
        <v>144</v>
      </c>
      <c r="C46" s="38">
        <v>1</v>
      </c>
      <c r="D46" s="211" t="s">
        <v>376</v>
      </c>
      <c r="E46" s="211" t="s">
        <v>377</v>
      </c>
      <c r="F46" s="211" t="s">
        <v>518</v>
      </c>
      <c r="G46" s="205">
        <v>49620</v>
      </c>
      <c r="H46" s="38">
        <v>1</v>
      </c>
    </row>
    <row r="47" spans="1:8" s="220" customFormat="1" x14ac:dyDescent="0.25">
      <c r="A47" s="214"/>
      <c r="B47" s="215" t="s">
        <v>60</v>
      </c>
      <c r="C47" s="46"/>
      <c r="D47" s="217"/>
      <c r="E47" s="217"/>
      <c r="F47" s="217"/>
      <c r="G47" s="227">
        <f>SUM(G38:G46)</f>
        <v>404049.5</v>
      </c>
      <c r="H47" s="46"/>
    </row>
    <row r="48" spans="1:8" ht="63.75" x14ac:dyDescent="0.25">
      <c r="A48" s="206" t="s">
        <v>10</v>
      </c>
      <c r="B48" s="198" t="s">
        <v>226</v>
      </c>
      <c r="C48" s="199">
        <v>1</v>
      </c>
      <c r="D48" s="198" t="s">
        <v>227</v>
      </c>
      <c r="E48" s="198" t="s">
        <v>228</v>
      </c>
      <c r="F48" s="198" t="s">
        <v>479</v>
      </c>
      <c r="G48" s="43">
        <v>57925.65</v>
      </c>
      <c r="H48" s="38">
        <v>2</v>
      </c>
    </row>
    <row r="49" spans="1:8" ht="38.25" x14ac:dyDescent="0.25">
      <c r="A49" s="206" t="s">
        <v>10</v>
      </c>
      <c r="B49" s="198" t="s">
        <v>226</v>
      </c>
      <c r="C49" s="199">
        <v>1</v>
      </c>
      <c r="D49" s="198" t="s">
        <v>229</v>
      </c>
      <c r="E49" s="198" t="s">
        <v>230</v>
      </c>
      <c r="F49" s="198" t="s">
        <v>480</v>
      </c>
      <c r="G49" s="43">
        <v>95608</v>
      </c>
      <c r="H49" s="38">
        <v>1</v>
      </c>
    </row>
    <row r="50" spans="1:8" ht="51" x14ac:dyDescent="0.25">
      <c r="A50" s="206" t="s">
        <v>10</v>
      </c>
      <c r="B50" s="198" t="s">
        <v>226</v>
      </c>
      <c r="C50" s="199">
        <v>1</v>
      </c>
      <c r="D50" s="198" t="s">
        <v>231</v>
      </c>
      <c r="E50" s="198" t="s">
        <v>232</v>
      </c>
      <c r="F50" s="198" t="s">
        <v>481</v>
      </c>
      <c r="G50" s="43">
        <v>78312.289999999994</v>
      </c>
      <c r="H50" s="38">
        <v>2</v>
      </c>
    </row>
    <row r="51" spans="1:8" ht="89.25" x14ac:dyDescent="0.25">
      <c r="A51" s="206" t="s">
        <v>10</v>
      </c>
      <c r="B51" s="198" t="s">
        <v>226</v>
      </c>
      <c r="C51" s="199">
        <v>1</v>
      </c>
      <c r="D51" s="198" t="s">
        <v>233</v>
      </c>
      <c r="E51" s="198" t="s">
        <v>234</v>
      </c>
      <c r="F51" s="198" t="s">
        <v>482</v>
      </c>
      <c r="G51" s="43">
        <v>58336.63</v>
      </c>
      <c r="H51" s="38">
        <v>2</v>
      </c>
    </row>
    <row r="52" spans="1:8" ht="102" x14ac:dyDescent="0.25">
      <c r="A52" s="206" t="s">
        <v>11</v>
      </c>
      <c r="B52" s="200" t="s">
        <v>226</v>
      </c>
      <c r="C52" s="199">
        <v>1</v>
      </c>
      <c r="D52" s="209" t="s">
        <v>322</v>
      </c>
      <c r="E52" s="209" t="s">
        <v>323</v>
      </c>
      <c r="F52" s="209" t="s">
        <v>509</v>
      </c>
      <c r="G52" s="205">
        <v>175596.38</v>
      </c>
      <c r="H52" s="202">
        <v>4</v>
      </c>
    </row>
    <row r="53" spans="1:8" ht="76.5" x14ac:dyDescent="0.25">
      <c r="A53" s="197" t="s">
        <v>8</v>
      </c>
      <c r="B53" s="198" t="s">
        <v>149</v>
      </c>
      <c r="C53" s="199">
        <v>1</v>
      </c>
      <c r="D53" s="200" t="s">
        <v>150</v>
      </c>
      <c r="E53" s="200" t="s">
        <v>151</v>
      </c>
      <c r="F53" s="200" t="s">
        <v>465</v>
      </c>
      <c r="G53" s="204">
        <v>23500</v>
      </c>
      <c r="H53" s="202">
        <v>3</v>
      </c>
    </row>
    <row r="54" spans="1:8" ht="153" x14ac:dyDescent="0.25">
      <c r="A54" s="206" t="s">
        <v>10</v>
      </c>
      <c r="B54" s="198" t="s">
        <v>149</v>
      </c>
      <c r="C54" s="199">
        <v>1</v>
      </c>
      <c r="D54" s="207" t="s">
        <v>237</v>
      </c>
      <c r="E54" s="208" t="s">
        <v>238</v>
      </c>
      <c r="F54" s="198" t="s">
        <v>483</v>
      </c>
      <c r="G54" s="204">
        <v>148366.29</v>
      </c>
      <c r="H54" s="202">
        <v>2</v>
      </c>
    </row>
    <row r="55" spans="1:8" ht="76.5" x14ac:dyDescent="0.25">
      <c r="A55" s="206" t="s">
        <v>10</v>
      </c>
      <c r="B55" s="198" t="s">
        <v>149</v>
      </c>
      <c r="C55" s="199">
        <v>1</v>
      </c>
      <c r="D55" s="207" t="s">
        <v>239</v>
      </c>
      <c r="E55" s="198" t="s">
        <v>240</v>
      </c>
      <c r="F55" s="198" t="s">
        <v>484</v>
      </c>
      <c r="G55" s="204">
        <v>65402.83</v>
      </c>
      <c r="H55" s="202">
        <v>5</v>
      </c>
    </row>
    <row r="56" spans="1:8" ht="76.5" x14ac:dyDescent="0.25">
      <c r="A56" s="206" t="s">
        <v>10</v>
      </c>
      <c r="B56" s="198" t="s">
        <v>149</v>
      </c>
      <c r="C56" s="199">
        <v>1</v>
      </c>
      <c r="D56" s="207" t="s">
        <v>241</v>
      </c>
      <c r="E56" s="198" t="s">
        <v>242</v>
      </c>
      <c r="F56" s="198" t="s">
        <v>485</v>
      </c>
      <c r="G56" s="204">
        <v>43250</v>
      </c>
      <c r="H56" s="202">
        <v>1</v>
      </c>
    </row>
    <row r="57" spans="1:8" ht="38.25" x14ac:dyDescent="0.25">
      <c r="A57" s="206" t="s">
        <v>10</v>
      </c>
      <c r="B57" s="198" t="s">
        <v>149</v>
      </c>
      <c r="C57" s="199">
        <v>1</v>
      </c>
      <c r="D57" s="207" t="s">
        <v>201</v>
      </c>
      <c r="E57" s="208" t="s">
        <v>243</v>
      </c>
      <c r="F57" s="198" t="s">
        <v>486</v>
      </c>
      <c r="G57" s="204">
        <v>30258.68</v>
      </c>
      <c r="H57" s="202">
        <v>2</v>
      </c>
    </row>
    <row r="58" spans="1:8" ht="51" x14ac:dyDescent="0.25">
      <c r="A58" s="206" t="s">
        <v>10</v>
      </c>
      <c r="B58" s="198" t="s">
        <v>149</v>
      </c>
      <c r="C58" s="199">
        <v>1</v>
      </c>
      <c r="D58" s="207" t="s">
        <v>244</v>
      </c>
      <c r="E58" s="208" t="s">
        <v>245</v>
      </c>
      <c r="F58" s="198" t="s">
        <v>487</v>
      </c>
      <c r="G58" s="204">
        <v>15969.83</v>
      </c>
      <c r="H58" s="202">
        <v>1</v>
      </c>
    </row>
    <row r="59" spans="1:8" ht="63.75" x14ac:dyDescent="0.25">
      <c r="A59" s="206" t="s">
        <v>10</v>
      </c>
      <c r="B59" s="198" t="s">
        <v>149</v>
      </c>
      <c r="C59" s="199">
        <v>1</v>
      </c>
      <c r="D59" s="207" t="s">
        <v>246</v>
      </c>
      <c r="E59" s="198" t="s">
        <v>247</v>
      </c>
      <c r="F59" s="198" t="s">
        <v>484</v>
      </c>
      <c r="G59" s="204">
        <v>31900</v>
      </c>
      <c r="H59" s="202">
        <v>4</v>
      </c>
    </row>
    <row r="60" spans="1:8" ht="76.5" x14ac:dyDescent="0.25">
      <c r="A60" s="206" t="s">
        <v>11</v>
      </c>
      <c r="B60" s="198" t="s">
        <v>149</v>
      </c>
      <c r="C60" s="199">
        <v>1</v>
      </c>
      <c r="D60" s="209" t="s">
        <v>324</v>
      </c>
      <c r="E60" s="209" t="s">
        <v>325</v>
      </c>
      <c r="F60" s="209" t="s">
        <v>510</v>
      </c>
      <c r="G60" s="204">
        <v>13317</v>
      </c>
      <c r="H60" s="202">
        <v>3</v>
      </c>
    </row>
    <row r="61" spans="1:8" ht="51" x14ac:dyDescent="0.25">
      <c r="A61" s="206" t="s">
        <v>11</v>
      </c>
      <c r="B61" s="198" t="s">
        <v>149</v>
      </c>
      <c r="C61" s="199">
        <v>1</v>
      </c>
      <c r="D61" s="209" t="s">
        <v>326</v>
      </c>
      <c r="E61" s="209" t="s">
        <v>327</v>
      </c>
      <c r="F61" s="209" t="s">
        <v>511</v>
      </c>
      <c r="G61" s="204">
        <v>22720</v>
      </c>
      <c r="H61" s="202">
        <v>1</v>
      </c>
    </row>
    <row r="62" spans="1:8" ht="63.75" x14ac:dyDescent="0.25">
      <c r="A62" s="206" t="s">
        <v>11</v>
      </c>
      <c r="B62" s="198" t="s">
        <v>149</v>
      </c>
      <c r="C62" s="199">
        <v>1</v>
      </c>
      <c r="D62" s="209" t="s">
        <v>328</v>
      </c>
      <c r="E62" s="209" t="s">
        <v>329</v>
      </c>
      <c r="F62" s="209" t="s">
        <v>512</v>
      </c>
      <c r="G62" s="204">
        <v>22507</v>
      </c>
      <c r="H62" s="202">
        <v>1</v>
      </c>
    </row>
    <row r="63" spans="1:8" ht="102" x14ac:dyDescent="0.25">
      <c r="A63" s="197" t="s">
        <v>8</v>
      </c>
      <c r="B63" s="198" t="s">
        <v>156</v>
      </c>
      <c r="C63" s="199">
        <v>1</v>
      </c>
      <c r="D63" s="200" t="s">
        <v>161</v>
      </c>
      <c r="E63" s="200" t="s">
        <v>162</v>
      </c>
      <c r="F63" s="200" t="s">
        <v>466</v>
      </c>
      <c r="G63" s="205">
        <v>19885.994999999999</v>
      </c>
      <c r="H63" s="202">
        <v>1</v>
      </c>
    </row>
    <row r="64" spans="1:8" ht="51" x14ac:dyDescent="0.25">
      <c r="A64" s="206" t="s">
        <v>10</v>
      </c>
      <c r="B64" s="198" t="s">
        <v>156</v>
      </c>
      <c r="C64" s="199">
        <v>1</v>
      </c>
      <c r="D64" s="198" t="s">
        <v>251</v>
      </c>
      <c r="E64" s="198" t="s">
        <v>252</v>
      </c>
      <c r="F64" s="198" t="s">
        <v>489</v>
      </c>
      <c r="G64" s="204">
        <v>22500</v>
      </c>
      <c r="H64" s="202">
        <v>2</v>
      </c>
    </row>
    <row r="65" spans="1:8" ht="76.5" x14ac:dyDescent="0.25">
      <c r="A65" s="206" t="s">
        <v>10</v>
      </c>
      <c r="B65" s="198" t="s">
        <v>156</v>
      </c>
      <c r="C65" s="199">
        <v>1</v>
      </c>
      <c r="D65" s="198" t="s">
        <v>253</v>
      </c>
      <c r="E65" s="198" t="s">
        <v>254</v>
      </c>
      <c r="F65" s="198" t="s">
        <v>490</v>
      </c>
      <c r="G65" s="204">
        <v>9216</v>
      </c>
      <c r="H65" s="202">
        <v>3</v>
      </c>
    </row>
    <row r="66" spans="1:8" ht="89.25" x14ac:dyDescent="0.25">
      <c r="A66" s="206" t="s">
        <v>10</v>
      </c>
      <c r="B66" s="198" t="s">
        <v>156</v>
      </c>
      <c r="C66" s="199">
        <v>1</v>
      </c>
      <c r="D66" s="198" t="s">
        <v>255</v>
      </c>
      <c r="E66" s="198" t="s">
        <v>256</v>
      </c>
      <c r="F66" s="198" t="s">
        <v>491</v>
      </c>
      <c r="G66" s="204">
        <v>22497</v>
      </c>
      <c r="H66" s="202">
        <v>4</v>
      </c>
    </row>
    <row r="67" spans="1:8" ht="76.5" x14ac:dyDescent="0.25">
      <c r="A67" s="206" t="s">
        <v>10</v>
      </c>
      <c r="B67" s="198" t="s">
        <v>156</v>
      </c>
      <c r="C67" s="199">
        <v>1</v>
      </c>
      <c r="D67" s="198" t="s">
        <v>257</v>
      </c>
      <c r="E67" s="198" t="s">
        <v>258</v>
      </c>
      <c r="F67" s="198" t="s">
        <v>492</v>
      </c>
      <c r="G67" s="204">
        <v>11307</v>
      </c>
      <c r="H67" s="202">
        <v>1</v>
      </c>
    </row>
    <row r="68" spans="1:8" s="42" customFormat="1" ht="51" x14ac:dyDescent="0.25">
      <c r="A68" s="206" t="s">
        <v>10</v>
      </c>
      <c r="B68" s="198" t="s">
        <v>156</v>
      </c>
      <c r="C68" s="199">
        <v>1</v>
      </c>
      <c r="D68" s="198" t="s">
        <v>259</v>
      </c>
      <c r="E68" s="198" t="s">
        <v>260</v>
      </c>
      <c r="F68" s="198" t="s">
        <v>483</v>
      </c>
      <c r="G68" s="204">
        <v>21528</v>
      </c>
      <c r="H68" s="202">
        <v>1</v>
      </c>
    </row>
    <row r="69" spans="1:8" s="42" customFormat="1" ht="38.25" x14ac:dyDescent="0.25">
      <c r="A69" s="206" t="s">
        <v>10</v>
      </c>
      <c r="B69" s="198" t="s">
        <v>156</v>
      </c>
      <c r="C69" s="199">
        <v>1</v>
      </c>
      <c r="D69" s="198" t="s">
        <v>201</v>
      </c>
      <c r="E69" s="198" t="s">
        <v>263</v>
      </c>
      <c r="F69" s="198" t="s">
        <v>491</v>
      </c>
      <c r="G69" s="204">
        <v>20299.95</v>
      </c>
      <c r="H69" s="202">
        <v>1</v>
      </c>
    </row>
    <row r="70" spans="1:8" s="220" customFormat="1" x14ac:dyDescent="0.25">
      <c r="A70" s="214"/>
      <c r="B70" s="215" t="s">
        <v>61</v>
      </c>
      <c r="C70" s="216"/>
      <c r="D70" s="215"/>
      <c r="E70" s="215"/>
      <c r="F70" s="215"/>
      <c r="G70" s="218">
        <f>SUM(G48:G69)</f>
        <v>1010204.5249999999</v>
      </c>
      <c r="H70" s="219"/>
    </row>
    <row r="71" spans="1:8" s="42" customFormat="1" ht="38.25" x14ac:dyDescent="0.25">
      <c r="A71" s="206" t="s">
        <v>12</v>
      </c>
      <c r="B71" s="198" t="s">
        <v>378</v>
      </c>
      <c r="C71" s="199">
        <v>1</v>
      </c>
      <c r="D71" s="211" t="s">
        <v>379</v>
      </c>
      <c r="E71" s="211" t="s">
        <v>380</v>
      </c>
      <c r="F71" s="211" t="s">
        <v>525</v>
      </c>
      <c r="G71" s="43">
        <v>22500</v>
      </c>
      <c r="H71" s="38">
        <v>1</v>
      </c>
    </row>
    <row r="72" spans="1:8" ht="38.25" x14ac:dyDescent="0.25">
      <c r="A72" s="206" t="s">
        <v>12</v>
      </c>
      <c r="B72" s="198" t="s">
        <v>378</v>
      </c>
      <c r="C72" s="199">
        <v>1</v>
      </c>
      <c r="D72" s="211" t="s">
        <v>381</v>
      </c>
      <c r="E72" s="211" t="s">
        <v>382</v>
      </c>
      <c r="F72" s="211" t="s">
        <v>526</v>
      </c>
      <c r="G72" s="43">
        <v>19632</v>
      </c>
      <c r="H72" s="38">
        <v>2</v>
      </c>
    </row>
    <row r="73" spans="1:8" ht="38.25" x14ac:dyDescent="0.25">
      <c r="A73" s="206" t="s">
        <v>12</v>
      </c>
      <c r="B73" s="198" t="s">
        <v>378</v>
      </c>
      <c r="C73" s="199">
        <v>1</v>
      </c>
      <c r="D73" s="211" t="s">
        <v>383</v>
      </c>
      <c r="E73" s="211" t="s">
        <v>384</v>
      </c>
      <c r="F73" s="211" t="s">
        <v>465</v>
      </c>
      <c r="G73" s="43">
        <v>22499.99</v>
      </c>
      <c r="H73" s="38">
        <v>1</v>
      </c>
    </row>
    <row r="74" spans="1:8" s="42" customFormat="1" ht="63.75" x14ac:dyDescent="0.25">
      <c r="A74" s="206" t="s">
        <v>12</v>
      </c>
      <c r="B74" s="212" t="s">
        <v>378</v>
      </c>
      <c r="C74" s="199">
        <v>1</v>
      </c>
      <c r="D74" s="211" t="s">
        <v>385</v>
      </c>
      <c r="E74" s="211" t="s">
        <v>386</v>
      </c>
      <c r="F74" s="211" t="s">
        <v>527</v>
      </c>
      <c r="G74" s="43">
        <v>13142.55</v>
      </c>
      <c r="H74" s="38">
        <v>1</v>
      </c>
    </row>
    <row r="75" spans="1:8" s="42" customFormat="1" ht="63.75" x14ac:dyDescent="0.25">
      <c r="A75" s="206" t="s">
        <v>12</v>
      </c>
      <c r="B75" s="198" t="s">
        <v>378</v>
      </c>
      <c r="C75" s="199">
        <v>1</v>
      </c>
      <c r="D75" s="211" t="s">
        <v>387</v>
      </c>
      <c r="E75" s="211" t="s">
        <v>388</v>
      </c>
      <c r="F75" s="211" t="s">
        <v>528</v>
      </c>
      <c r="G75" s="43">
        <v>8048.81</v>
      </c>
      <c r="H75" s="38">
        <v>1</v>
      </c>
    </row>
    <row r="76" spans="1:8" s="42" customFormat="1" ht="51" x14ac:dyDescent="0.25">
      <c r="A76" s="206" t="s">
        <v>10</v>
      </c>
      <c r="B76" s="198" t="s">
        <v>248</v>
      </c>
      <c r="C76" s="199">
        <v>1</v>
      </c>
      <c r="D76" s="198" t="s">
        <v>249</v>
      </c>
      <c r="E76" s="198" t="s">
        <v>250</v>
      </c>
      <c r="F76" s="198" t="s">
        <v>488</v>
      </c>
      <c r="G76" s="204">
        <v>13646.02</v>
      </c>
      <c r="H76" s="38">
        <v>2</v>
      </c>
    </row>
    <row r="77" spans="1:8" s="42" customFormat="1" ht="89.25" x14ac:dyDescent="0.25">
      <c r="A77" s="206" t="s">
        <v>11</v>
      </c>
      <c r="B77" s="198" t="s">
        <v>248</v>
      </c>
      <c r="C77" s="199">
        <v>1</v>
      </c>
      <c r="D77" s="209" t="s">
        <v>330</v>
      </c>
      <c r="E77" s="209" t="s">
        <v>331</v>
      </c>
      <c r="F77" s="210" t="s">
        <v>513</v>
      </c>
      <c r="G77" s="204">
        <v>133080.51</v>
      </c>
      <c r="H77" s="202">
        <v>6</v>
      </c>
    </row>
    <row r="78" spans="1:8" s="42" customFormat="1" ht="76.5" x14ac:dyDescent="0.25">
      <c r="A78" s="206" t="s">
        <v>10</v>
      </c>
      <c r="B78" s="198" t="s">
        <v>266</v>
      </c>
      <c r="C78" s="199">
        <v>1</v>
      </c>
      <c r="D78" s="198" t="s">
        <v>270</v>
      </c>
      <c r="E78" s="198" t="s">
        <v>271</v>
      </c>
      <c r="F78" s="198" t="s">
        <v>493</v>
      </c>
      <c r="G78" s="204">
        <v>295990</v>
      </c>
      <c r="H78" s="38">
        <v>7</v>
      </c>
    </row>
    <row r="79" spans="1:8" s="42" customFormat="1" ht="51" x14ac:dyDescent="0.25">
      <c r="A79" s="206" t="s">
        <v>10</v>
      </c>
      <c r="B79" s="198" t="s">
        <v>266</v>
      </c>
      <c r="C79" s="199">
        <v>1</v>
      </c>
      <c r="D79" s="198" t="s">
        <v>201</v>
      </c>
      <c r="E79" s="198" t="s">
        <v>272</v>
      </c>
      <c r="F79" s="198" t="s">
        <v>494</v>
      </c>
      <c r="G79" s="204"/>
      <c r="H79" s="35"/>
    </row>
    <row r="80" spans="1:8" s="220" customFormat="1" x14ac:dyDescent="0.25">
      <c r="B80" s="215" t="s">
        <v>62</v>
      </c>
      <c r="C80" s="223"/>
      <c r="D80" s="224"/>
      <c r="E80" s="224"/>
      <c r="F80" s="224"/>
      <c r="G80" s="225">
        <f>SUM(G71:G79)</f>
        <v>528539.88</v>
      </c>
      <c r="H80" s="226"/>
    </row>
    <row r="82" spans="1:8" x14ac:dyDescent="0.25">
      <c r="C82" s="48">
        <v>74</v>
      </c>
      <c r="G82" s="34">
        <v>5050542.4849999985</v>
      </c>
      <c r="H82" s="213">
        <v>217</v>
      </c>
    </row>
    <row r="85" spans="1:8" s="220" customFormat="1" x14ac:dyDescent="0.25">
      <c r="A85" s="214"/>
      <c r="B85" s="215" t="s">
        <v>81</v>
      </c>
      <c r="C85" s="216"/>
      <c r="D85" s="217"/>
      <c r="E85" s="217"/>
      <c r="F85" s="217"/>
      <c r="G85" s="218">
        <v>2118305.4500000002</v>
      </c>
      <c r="H85" s="219"/>
    </row>
    <row r="86" spans="1:8" s="220" customFormat="1" x14ac:dyDescent="0.25">
      <c r="A86" s="214"/>
      <c r="B86" s="215" t="s">
        <v>58</v>
      </c>
      <c r="C86" s="216"/>
      <c r="D86" s="221"/>
      <c r="E86" s="221"/>
      <c r="F86" s="221"/>
      <c r="G86" s="222">
        <v>71000</v>
      </c>
      <c r="H86" s="219"/>
    </row>
    <row r="87" spans="1:8" s="220" customFormat="1" x14ac:dyDescent="0.25">
      <c r="A87" s="214"/>
      <c r="B87" s="215" t="s">
        <v>59</v>
      </c>
      <c r="C87" s="216"/>
      <c r="D87" s="217"/>
      <c r="E87" s="217"/>
      <c r="F87" s="217"/>
      <c r="G87" s="218">
        <v>918443.13</v>
      </c>
      <c r="H87" s="46"/>
    </row>
    <row r="88" spans="1:8" s="220" customFormat="1" x14ac:dyDescent="0.25">
      <c r="A88" s="214"/>
      <c r="B88" s="215" t="s">
        <v>60</v>
      </c>
      <c r="C88" s="46"/>
      <c r="D88" s="217"/>
      <c r="E88" s="217"/>
      <c r="F88" s="217"/>
      <c r="G88" s="227">
        <v>404049.5</v>
      </c>
      <c r="H88" s="46"/>
    </row>
    <row r="89" spans="1:8" s="220" customFormat="1" x14ac:dyDescent="0.25">
      <c r="A89" s="214"/>
      <c r="B89" s="215" t="s">
        <v>61</v>
      </c>
      <c r="C89" s="216"/>
      <c r="D89" s="215"/>
      <c r="E89" s="215"/>
      <c r="F89" s="215"/>
      <c r="G89" s="218">
        <v>1010204.5249999999</v>
      </c>
      <c r="H89" s="219"/>
    </row>
    <row r="90" spans="1:8" s="220" customFormat="1" x14ac:dyDescent="0.25">
      <c r="B90" s="215" t="s">
        <v>62</v>
      </c>
      <c r="C90" s="223"/>
      <c r="D90" s="224"/>
      <c r="E90" s="224"/>
      <c r="F90" s="224"/>
      <c r="G90" s="225">
        <v>528539.88</v>
      </c>
      <c r="H90" s="226"/>
    </row>
  </sheetData>
  <sortState ref="A2:H75">
    <sortCondition ref="B2:B75"/>
    <sortCondition ref="A2:A7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89" workbookViewId="0">
      <selection activeCell="J105" sqref="J105"/>
    </sheetView>
  </sheetViews>
  <sheetFormatPr defaultRowHeight="15" x14ac:dyDescent="0.25"/>
  <cols>
    <col min="1" max="1" width="37.42578125" style="232" customWidth="1"/>
    <col min="2" max="2" width="18.7109375" customWidth="1"/>
    <col min="3" max="3" width="11.42578125" customWidth="1"/>
    <col min="6" max="6" width="11.28515625" bestFit="1" customWidth="1"/>
    <col min="13" max="13" width="28.140625" customWidth="1"/>
  </cols>
  <sheetData>
    <row r="1" spans="1:3" x14ac:dyDescent="0.25">
      <c r="A1" s="230"/>
      <c r="B1" s="229" t="s">
        <v>536</v>
      </c>
      <c r="C1" s="234" t="s">
        <v>69</v>
      </c>
    </row>
    <row r="2" spans="1:3" x14ac:dyDescent="0.25">
      <c r="A2" s="230" t="s">
        <v>535</v>
      </c>
      <c r="B2" s="229">
        <v>52</v>
      </c>
      <c r="C2" s="43"/>
    </row>
    <row r="3" spans="1:3" ht="30" x14ac:dyDescent="0.25">
      <c r="A3" s="230" t="s">
        <v>537</v>
      </c>
      <c r="B3" s="228">
        <v>22</v>
      </c>
      <c r="C3" s="186"/>
    </row>
    <row r="4" spans="1:3" ht="30" x14ac:dyDescent="0.25">
      <c r="A4" s="230" t="s">
        <v>534</v>
      </c>
      <c r="B4" s="228">
        <f>SUM(B2:B3)</f>
        <v>74</v>
      </c>
      <c r="C4" s="5"/>
    </row>
    <row r="5" spans="1:3" x14ac:dyDescent="0.25">
      <c r="A5" s="231"/>
    </row>
    <row r="6" spans="1:3" x14ac:dyDescent="0.25">
      <c r="B6" s="229" t="s">
        <v>69</v>
      </c>
      <c r="C6" t="s">
        <v>542</v>
      </c>
    </row>
    <row r="7" spans="1:3" ht="30" x14ac:dyDescent="0.25">
      <c r="A7" s="230" t="s">
        <v>541</v>
      </c>
      <c r="B7" s="5">
        <v>6506054.2850000001</v>
      </c>
      <c r="C7" s="235">
        <v>1</v>
      </c>
    </row>
    <row r="8" spans="1:3" x14ac:dyDescent="0.25">
      <c r="A8" s="230" t="s">
        <v>539</v>
      </c>
      <c r="B8" s="43">
        <v>3642303.6750000003</v>
      </c>
      <c r="C8" s="235">
        <f>B8/B7</f>
        <v>0.55983296717912345</v>
      </c>
    </row>
    <row r="14" spans="1:3" ht="24" x14ac:dyDescent="0.25">
      <c r="A14" s="233" t="s">
        <v>422</v>
      </c>
      <c r="B14" s="80" t="s">
        <v>455</v>
      </c>
    </row>
    <row r="15" spans="1:3" x14ac:dyDescent="0.25">
      <c r="A15" s="62" t="s">
        <v>57</v>
      </c>
      <c r="B15" s="50">
        <v>2724060.45</v>
      </c>
    </row>
    <row r="16" spans="1:3" x14ac:dyDescent="0.25">
      <c r="A16" s="62" t="s">
        <v>58</v>
      </c>
      <c r="B16" s="50">
        <v>71000</v>
      </c>
    </row>
    <row r="17" spans="1:3" x14ac:dyDescent="0.25">
      <c r="A17" s="62" t="s">
        <v>59</v>
      </c>
      <c r="B17" s="50">
        <v>1253743</v>
      </c>
    </row>
    <row r="18" spans="1:3" x14ac:dyDescent="0.25">
      <c r="A18" s="62" t="s">
        <v>60</v>
      </c>
      <c r="B18" s="50">
        <v>581157</v>
      </c>
    </row>
    <row r="19" spans="1:3" x14ac:dyDescent="0.25">
      <c r="A19" s="62" t="s">
        <v>61</v>
      </c>
      <c r="B19" s="50">
        <v>1013986.22</v>
      </c>
    </row>
    <row r="20" spans="1:3" x14ac:dyDescent="0.25">
      <c r="A20" s="62" t="s">
        <v>62</v>
      </c>
      <c r="B20" s="50">
        <v>862107.61499999999</v>
      </c>
    </row>
    <row r="21" spans="1:3" x14ac:dyDescent="0.25">
      <c r="A21" s="166" t="s">
        <v>447</v>
      </c>
      <c r="B21" s="50">
        <f>SUM(B15:B20)</f>
        <v>6506054.2850000001</v>
      </c>
    </row>
    <row r="23" spans="1:3" x14ac:dyDescent="0.25">
      <c r="A23" s="232" t="s">
        <v>453</v>
      </c>
      <c r="B23" s="186">
        <v>7305547.46</v>
      </c>
    </row>
    <row r="24" spans="1:3" x14ac:dyDescent="0.25">
      <c r="A24" s="232" t="s">
        <v>540</v>
      </c>
      <c r="B24" s="5">
        <v>6506054.2850000001</v>
      </c>
    </row>
    <row r="25" spans="1:3" x14ac:dyDescent="0.25">
      <c r="A25" s="230" t="s">
        <v>539</v>
      </c>
      <c r="B25" s="43">
        <v>3642303.6750000003</v>
      </c>
    </row>
    <row r="32" spans="1:3" x14ac:dyDescent="0.25">
      <c r="A32" s="230"/>
      <c r="B32" s="229" t="s">
        <v>536</v>
      </c>
      <c r="C32" t="s">
        <v>538</v>
      </c>
    </row>
    <row r="33" spans="1:3" ht="30" x14ac:dyDescent="0.25">
      <c r="A33" s="236" t="s">
        <v>534</v>
      </c>
      <c r="B33">
        <v>74</v>
      </c>
    </row>
    <row r="34" spans="1:3" x14ac:dyDescent="0.25">
      <c r="A34" s="230" t="s">
        <v>535</v>
      </c>
      <c r="B34" s="229">
        <v>52</v>
      </c>
      <c r="C34" s="235">
        <f>B34/B33</f>
        <v>0.70270270270270274</v>
      </c>
    </row>
    <row r="51" spans="1:3" x14ac:dyDescent="0.25">
      <c r="B51" t="s">
        <v>533</v>
      </c>
      <c r="C51" t="s">
        <v>69</v>
      </c>
    </row>
    <row r="52" spans="1:3" x14ac:dyDescent="0.25">
      <c r="A52" s="17" t="s">
        <v>416</v>
      </c>
      <c r="B52" s="237">
        <v>11</v>
      </c>
      <c r="C52" s="43">
        <v>1538967.45</v>
      </c>
    </row>
    <row r="53" spans="1:3" x14ac:dyDescent="0.25">
      <c r="A53" s="17" t="s">
        <v>417</v>
      </c>
      <c r="B53" s="237">
        <v>1</v>
      </c>
      <c r="C53" s="43">
        <v>71000</v>
      </c>
    </row>
    <row r="54" spans="1:3" x14ac:dyDescent="0.25">
      <c r="A54" s="17" t="s">
        <v>418</v>
      </c>
      <c r="B54" s="237">
        <v>7</v>
      </c>
      <c r="C54" s="43">
        <v>617853</v>
      </c>
    </row>
    <row r="55" spans="1:3" x14ac:dyDescent="0.25">
      <c r="A55" s="17" t="s">
        <v>419</v>
      </c>
      <c r="B55" s="237">
        <v>6</v>
      </c>
      <c r="C55" s="43">
        <v>332782</v>
      </c>
    </row>
    <row r="56" spans="1:3" x14ac:dyDescent="0.25">
      <c r="A56" s="17" t="s">
        <v>420</v>
      </c>
      <c r="B56" s="237">
        <v>13</v>
      </c>
      <c r="C56" s="43">
        <v>559007.90999999992</v>
      </c>
    </row>
    <row r="57" spans="1:3" x14ac:dyDescent="0.25">
      <c r="A57" s="17" t="s">
        <v>421</v>
      </c>
      <c r="B57" s="237">
        <v>14</v>
      </c>
      <c r="C57" s="43">
        <v>522693.315</v>
      </c>
    </row>
    <row r="58" spans="1:3" x14ac:dyDescent="0.25">
      <c r="A58" s="232" t="s">
        <v>422</v>
      </c>
      <c r="B58" s="52">
        <v>52</v>
      </c>
      <c r="C58" s="43">
        <v>3642303.6750000003</v>
      </c>
    </row>
    <row r="59" spans="1:3" x14ac:dyDescent="0.25">
      <c r="B59" s="238"/>
      <c r="C59" s="239"/>
    </row>
    <row r="60" spans="1:3" x14ac:dyDescent="0.25">
      <c r="B60" t="s">
        <v>69</v>
      </c>
      <c r="C60" t="s">
        <v>538</v>
      </c>
    </row>
    <row r="61" spans="1:3" x14ac:dyDescent="0.25">
      <c r="A61" s="17" t="s">
        <v>416</v>
      </c>
      <c r="B61" s="43">
        <v>1538967.45</v>
      </c>
      <c r="C61" s="235">
        <f>B61/3642303.68</f>
        <v>0.42252584770745966</v>
      </c>
    </row>
    <row r="62" spans="1:3" x14ac:dyDescent="0.25">
      <c r="A62" s="17" t="s">
        <v>417</v>
      </c>
      <c r="B62" s="43">
        <v>71000</v>
      </c>
      <c r="C62" s="235">
        <f t="shared" ref="C62:C66" si="0">B62/3642303.68</f>
        <v>1.9493157692990606E-2</v>
      </c>
    </row>
    <row r="63" spans="1:3" x14ac:dyDescent="0.25">
      <c r="A63" s="17" t="s">
        <v>418</v>
      </c>
      <c r="B63" s="43">
        <v>617853</v>
      </c>
      <c r="C63" s="235">
        <f t="shared" si="0"/>
        <v>0.1696324783110891</v>
      </c>
    </row>
    <row r="64" spans="1:3" x14ac:dyDescent="0.25">
      <c r="A64" s="17" t="s">
        <v>419</v>
      </c>
      <c r="B64" s="43">
        <v>332782</v>
      </c>
      <c r="C64" s="235">
        <f t="shared" si="0"/>
        <v>9.1365802864630988E-2</v>
      </c>
    </row>
    <row r="65" spans="1:14" x14ac:dyDescent="0.25">
      <c r="A65" s="17" t="s">
        <v>420</v>
      </c>
      <c r="B65" s="43">
        <v>559007.90999999992</v>
      </c>
      <c r="C65" s="235">
        <f t="shared" si="0"/>
        <v>0.15347646959519859</v>
      </c>
    </row>
    <row r="66" spans="1:14" x14ac:dyDescent="0.25">
      <c r="A66" s="17" t="s">
        <v>421</v>
      </c>
      <c r="B66" s="43">
        <v>522693.315</v>
      </c>
      <c r="C66" s="235">
        <f t="shared" si="0"/>
        <v>0.14350624245587343</v>
      </c>
    </row>
    <row r="67" spans="1:14" x14ac:dyDescent="0.25">
      <c r="B67" t="s">
        <v>543</v>
      </c>
    </row>
    <row r="68" spans="1:14" x14ac:dyDescent="0.25">
      <c r="A68" s="17" t="s">
        <v>416</v>
      </c>
      <c r="B68" s="235">
        <v>0.42252584770745966</v>
      </c>
    </row>
    <row r="69" spans="1:14" x14ac:dyDescent="0.25">
      <c r="A69" s="17" t="s">
        <v>417</v>
      </c>
      <c r="B69" s="235">
        <v>1.9493157692990606E-2</v>
      </c>
    </row>
    <row r="70" spans="1:14" x14ac:dyDescent="0.25">
      <c r="A70" s="17" t="s">
        <v>418</v>
      </c>
      <c r="B70" s="235">
        <v>0.1696324783110891</v>
      </c>
    </row>
    <row r="71" spans="1:14" x14ac:dyDescent="0.25">
      <c r="A71" s="17" t="s">
        <v>419</v>
      </c>
      <c r="B71" s="235">
        <v>9.1365802864630988E-2</v>
      </c>
    </row>
    <row r="72" spans="1:14" x14ac:dyDescent="0.25">
      <c r="A72" s="17" t="s">
        <v>420</v>
      </c>
      <c r="B72" s="235">
        <v>0.15347646959519859</v>
      </c>
    </row>
    <row r="73" spans="1:14" x14ac:dyDescent="0.25">
      <c r="A73" s="17" t="s">
        <v>421</v>
      </c>
      <c r="B73" s="235">
        <v>0.14350624245587343</v>
      </c>
    </row>
    <row r="77" spans="1:14" ht="30" customHeight="1" x14ac:dyDescent="0.25">
      <c r="A77" s="295" t="s">
        <v>544</v>
      </c>
      <c r="B77" s="295"/>
      <c r="C77" s="295"/>
      <c r="D77" s="295"/>
      <c r="E77" s="295"/>
      <c r="F77" s="295"/>
      <c r="G77" s="295"/>
    </row>
    <row r="78" spans="1:14" x14ac:dyDescent="0.25">
      <c r="A78" s="295" t="s">
        <v>545</v>
      </c>
      <c r="B78" s="295"/>
      <c r="C78" s="295"/>
      <c r="D78" s="294" t="s">
        <v>546</v>
      </c>
      <c r="E78" s="294"/>
      <c r="F78" s="294" t="s">
        <v>69</v>
      </c>
      <c r="G78" s="294"/>
    </row>
    <row r="79" spans="1:14" ht="120" x14ac:dyDescent="0.25">
      <c r="A79" s="240"/>
      <c r="B79" s="228"/>
      <c r="C79" s="228"/>
      <c r="D79" s="294"/>
      <c r="E79" s="294"/>
      <c r="F79" s="228" t="s">
        <v>547</v>
      </c>
      <c r="G79" s="241" t="s">
        <v>565</v>
      </c>
      <c r="M79" t="s">
        <v>564</v>
      </c>
      <c r="N79" s="241" t="s">
        <v>566</v>
      </c>
    </row>
    <row r="80" spans="1:14" x14ac:dyDescent="0.25">
      <c r="A80" s="300" t="s">
        <v>548</v>
      </c>
      <c r="B80" s="228" t="s">
        <v>549</v>
      </c>
      <c r="C80" s="228"/>
      <c r="D80" s="294">
        <v>5</v>
      </c>
      <c r="E80" s="294"/>
      <c r="F80" s="43">
        <v>650973.44999999995</v>
      </c>
      <c r="G80" s="242">
        <v>0.25422667622613571</v>
      </c>
      <c r="M80" s="228" t="s">
        <v>549</v>
      </c>
      <c r="N80" s="242">
        <v>0.25422667622613571</v>
      </c>
    </row>
    <row r="81" spans="1:14" x14ac:dyDescent="0.25">
      <c r="A81" s="301"/>
      <c r="B81" s="228" t="s">
        <v>550</v>
      </c>
      <c r="C81" s="228"/>
      <c r="D81" s="294">
        <v>1</v>
      </c>
      <c r="E81" s="294"/>
      <c r="F81" s="43">
        <v>228390</v>
      </c>
      <c r="G81" s="242">
        <v>8.919385357926217E-2</v>
      </c>
      <c r="M81" s="228" t="s">
        <v>550</v>
      </c>
      <c r="N81" s="242">
        <v>8.919385357926217E-2</v>
      </c>
    </row>
    <row r="82" spans="1:14" x14ac:dyDescent="0.25">
      <c r="A82" s="301"/>
      <c r="B82" s="228" t="s">
        <v>551</v>
      </c>
      <c r="C82" s="228"/>
      <c r="D82" s="294">
        <v>2</v>
      </c>
      <c r="E82" s="294"/>
      <c r="F82" s="43">
        <v>167444</v>
      </c>
      <c r="G82" s="242">
        <v>6.5392423568133351E-2</v>
      </c>
      <c r="M82" s="228" t="s">
        <v>551</v>
      </c>
      <c r="N82" s="242">
        <v>6.5392423568133351E-2</v>
      </c>
    </row>
    <row r="83" spans="1:14" x14ac:dyDescent="0.25">
      <c r="A83" s="301"/>
      <c r="B83" s="228" t="s">
        <v>552</v>
      </c>
      <c r="C83" s="228"/>
      <c r="D83" s="294">
        <v>2</v>
      </c>
      <c r="E83" s="294"/>
      <c r="F83" s="43">
        <v>265885</v>
      </c>
      <c r="G83" s="242">
        <v>0.10383689197829206</v>
      </c>
      <c r="M83" s="228" t="s">
        <v>552</v>
      </c>
      <c r="N83" s="242">
        <v>0.10383689197829206</v>
      </c>
    </row>
    <row r="84" spans="1:14" x14ac:dyDescent="0.25">
      <c r="A84" s="301"/>
      <c r="B84" s="228" t="s">
        <v>553</v>
      </c>
      <c r="C84" s="228"/>
      <c r="D84" s="294">
        <v>2</v>
      </c>
      <c r="E84" s="294"/>
      <c r="F84" s="43">
        <v>297275</v>
      </c>
      <c r="G84" s="242">
        <v>0.1160957258320205</v>
      </c>
      <c r="M84" s="228" t="s">
        <v>553</v>
      </c>
      <c r="N84" s="242">
        <v>0.1160957258320205</v>
      </c>
    </row>
    <row r="85" spans="1:14" x14ac:dyDescent="0.25">
      <c r="A85" s="301"/>
      <c r="B85" s="228" t="s">
        <v>554</v>
      </c>
      <c r="C85" s="228"/>
      <c r="D85" s="294">
        <v>3</v>
      </c>
      <c r="E85" s="294"/>
      <c r="F85" s="43">
        <v>222176</v>
      </c>
      <c r="G85" s="242">
        <v>8.6767080926599904E-2</v>
      </c>
      <c r="M85" s="228" t="s">
        <v>554</v>
      </c>
      <c r="N85" s="242">
        <v>8.6767080926599904E-2</v>
      </c>
    </row>
    <row r="86" spans="1:14" x14ac:dyDescent="0.25">
      <c r="A86" s="301"/>
      <c r="B86" s="228" t="s">
        <v>555</v>
      </c>
      <c r="C86" s="228"/>
      <c r="D86" s="294">
        <v>1</v>
      </c>
      <c r="E86" s="294"/>
      <c r="F86" s="43">
        <v>110870</v>
      </c>
      <c r="G86" s="242">
        <v>4.3298404248578296E-2</v>
      </c>
      <c r="M86" s="228" t="s">
        <v>555</v>
      </c>
      <c r="N86" s="242">
        <v>4.3298404248578296E-2</v>
      </c>
    </row>
    <row r="87" spans="1:14" x14ac:dyDescent="0.25">
      <c r="A87" s="301"/>
      <c r="B87" s="228" t="s">
        <v>556</v>
      </c>
      <c r="C87" s="228"/>
      <c r="D87" s="294">
        <v>1</v>
      </c>
      <c r="E87" s="294"/>
      <c r="F87" s="43">
        <v>132330</v>
      </c>
      <c r="G87" s="242">
        <v>5.1679244468425777E-2</v>
      </c>
      <c r="M87" s="228" t="s">
        <v>556</v>
      </c>
      <c r="N87" s="242">
        <v>5.1679244468425777E-2</v>
      </c>
    </row>
    <row r="88" spans="1:14" x14ac:dyDescent="0.25">
      <c r="A88" s="301"/>
      <c r="B88" s="228" t="s">
        <v>557</v>
      </c>
      <c r="C88" s="228"/>
      <c r="D88" s="294">
        <v>1</v>
      </c>
      <c r="E88" s="294"/>
      <c r="F88" s="43">
        <v>10582</v>
      </c>
      <c r="G88" s="242">
        <v>4.1326212118558267E-3</v>
      </c>
      <c r="M88" s="228" t="s">
        <v>557</v>
      </c>
      <c r="N88" s="242">
        <v>4.1326212118558267E-3</v>
      </c>
    </row>
    <row r="89" spans="1:14" s="245" customFormat="1" x14ac:dyDescent="0.25">
      <c r="A89" s="302"/>
      <c r="B89" s="243" t="s">
        <v>558</v>
      </c>
      <c r="C89" s="243"/>
      <c r="D89" s="296">
        <v>18</v>
      </c>
      <c r="E89" s="296"/>
      <c r="F89" s="40">
        <v>2085925.45</v>
      </c>
      <c r="G89" s="244">
        <v>0.81462292203930364</v>
      </c>
      <c r="M89" s="228" t="s">
        <v>560</v>
      </c>
      <c r="N89" s="242">
        <v>5.5414693522612225E-2</v>
      </c>
    </row>
    <row r="90" spans="1:14" x14ac:dyDescent="0.25">
      <c r="A90" s="300" t="s">
        <v>559</v>
      </c>
      <c r="B90" s="228" t="s">
        <v>560</v>
      </c>
      <c r="C90" s="228"/>
      <c r="D90" s="294">
        <v>1</v>
      </c>
      <c r="E90" s="294"/>
      <c r="F90" s="43">
        <v>141895</v>
      </c>
      <c r="G90" s="242">
        <v>5.5414693522612225E-2</v>
      </c>
      <c r="M90" s="228" t="s">
        <v>561</v>
      </c>
      <c r="N90" s="242">
        <v>0.11090436939947472</v>
      </c>
    </row>
    <row r="91" spans="1:14" x14ac:dyDescent="0.25">
      <c r="A91" s="301"/>
      <c r="B91" s="228" t="s">
        <v>561</v>
      </c>
      <c r="C91" s="228"/>
      <c r="D91" s="294">
        <v>5</v>
      </c>
      <c r="E91" s="294"/>
      <c r="F91" s="43">
        <v>283982</v>
      </c>
      <c r="G91" s="242">
        <v>0.11090436939947472</v>
      </c>
      <c r="M91" s="228" t="s">
        <v>562</v>
      </c>
      <c r="N91" s="242">
        <v>1.905801503860937E-2</v>
      </c>
    </row>
    <row r="92" spans="1:14" x14ac:dyDescent="0.25">
      <c r="A92" s="301"/>
      <c r="B92" s="228" t="s">
        <v>562</v>
      </c>
      <c r="C92" s="228"/>
      <c r="D92" s="294">
        <v>1</v>
      </c>
      <c r="E92" s="294"/>
      <c r="F92" s="43">
        <v>48800</v>
      </c>
      <c r="G92" s="242">
        <v>1.905801503860937E-2</v>
      </c>
    </row>
    <row r="93" spans="1:14" s="245" customFormat="1" x14ac:dyDescent="0.25">
      <c r="A93" s="302"/>
      <c r="B93" s="243" t="s">
        <v>558</v>
      </c>
      <c r="C93" s="243"/>
      <c r="D93" s="296">
        <v>7</v>
      </c>
      <c r="E93" s="296"/>
      <c r="F93" s="40">
        <v>474677</v>
      </c>
      <c r="G93" s="244">
        <v>0.1853770779606963</v>
      </c>
    </row>
    <row r="94" spans="1:14" s="245" customFormat="1" x14ac:dyDescent="0.25">
      <c r="A94" s="297" t="s">
        <v>563</v>
      </c>
      <c r="B94" s="298"/>
      <c r="C94" s="299"/>
      <c r="D94" s="296">
        <v>25</v>
      </c>
      <c r="E94" s="296"/>
      <c r="F94" s="40">
        <v>2560602.4500000002</v>
      </c>
      <c r="G94" s="244">
        <v>1</v>
      </c>
    </row>
  </sheetData>
  <mergeCells count="22">
    <mergeCell ref="D81:E81"/>
    <mergeCell ref="D82:E82"/>
    <mergeCell ref="D83:E83"/>
    <mergeCell ref="D78:E79"/>
    <mergeCell ref="A80:A89"/>
    <mergeCell ref="D80:E80"/>
    <mergeCell ref="F78:G78"/>
    <mergeCell ref="A77:G77"/>
    <mergeCell ref="A78:C78"/>
    <mergeCell ref="D93:E93"/>
    <mergeCell ref="A94:C94"/>
    <mergeCell ref="D94:E94"/>
    <mergeCell ref="A90:A93"/>
    <mergeCell ref="D90:E90"/>
    <mergeCell ref="D91:E91"/>
    <mergeCell ref="D92:E92"/>
    <mergeCell ref="D88:E88"/>
    <mergeCell ref="D89:E89"/>
    <mergeCell ref="D86:E86"/>
    <mergeCell ref="D87:E87"/>
    <mergeCell ref="D84:E84"/>
    <mergeCell ref="D85:E8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προκηρύξεις</vt:lpstr>
      <vt:lpstr>αξιολόγηση</vt:lpstr>
      <vt:lpstr>εντάξεις-απεντάξεις</vt:lpstr>
      <vt:lpstr>υλοποίηση</vt:lpstr>
      <vt:lpstr>πιστώσεις</vt:lpstr>
      <vt:lpstr>πληρωμές</vt:lpstr>
      <vt:lpstr>περατωθέντα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2017-11-13T11:21:00Z</dcterms:modified>
</cp:coreProperties>
</file>