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2"/>
  </bookViews>
  <sheets>
    <sheet name="Α1" sheetId="1" r:id="rId1"/>
    <sheet name="Α2" sheetId="2" r:id="rId2"/>
    <sheet name="Α3" sheetId="3" r:id="rId3"/>
    <sheet name="Α4" sheetId="4" r:id="rId4"/>
    <sheet name="Α5" sheetId="5" r:id="rId5"/>
    <sheet name="Α6" sheetId="6" r:id="rId6"/>
    <sheet name="Α7" sheetId="7" r:id="rId7"/>
    <sheet name="Β1" sheetId="8" r:id="rId8"/>
    <sheet name="Β2" sheetId="9" r:id="rId9"/>
    <sheet name="Β3" sheetId="10" r:id="rId10"/>
    <sheet name="Β4" sheetId="11" r:id="rId11"/>
    <sheet name="Β5" sheetId="12" r:id="rId12"/>
    <sheet name="Γ1" sheetId="13" r:id="rId13"/>
  </sheets>
  <calcPr calcId="145621"/>
</workbook>
</file>

<file path=xl/calcChain.xml><?xml version="1.0" encoding="utf-8"?>
<calcChain xmlns="http://schemas.openxmlformats.org/spreadsheetml/2006/main">
  <c r="C10" i="11" l="1"/>
  <c r="R15" i="7" l="1"/>
  <c r="S15" i="7"/>
  <c r="R17" i="7"/>
  <c r="S17" i="7"/>
  <c r="R20" i="7"/>
  <c r="S20" i="7"/>
  <c r="R22" i="7"/>
  <c r="S22" i="7"/>
  <c r="R27" i="7"/>
  <c r="S27" i="7"/>
  <c r="R29" i="7"/>
  <c r="R71" i="7" s="1"/>
  <c r="S29" i="7"/>
  <c r="S71" i="7" s="1"/>
  <c r="S73" i="7" s="1"/>
  <c r="R35" i="7"/>
  <c r="S35" i="7"/>
  <c r="R50" i="7"/>
  <c r="S50" i="7"/>
  <c r="R52" i="7"/>
  <c r="S52" i="7"/>
  <c r="R54" i="7"/>
  <c r="R72" i="7" s="1"/>
  <c r="S54" i="7"/>
  <c r="S68" i="7" s="1"/>
  <c r="R67" i="7"/>
  <c r="S67" i="7"/>
  <c r="S72" i="7"/>
  <c r="R73" i="7" l="1"/>
  <c r="R68" i="7"/>
  <c r="F88" i="13" l="1"/>
  <c r="F87" i="13"/>
  <c r="F86" i="13"/>
  <c r="F85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E61" i="13"/>
  <c r="D61" i="13"/>
  <c r="F60" i="13"/>
  <c r="G60" i="13" s="1"/>
  <c r="F59" i="13"/>
  <c r="G59" i="13" s="1"/>
  <c r="F57" i="13"/>
  <c r="G57" i="13" s="1"/>
  <c r="F48" i="13"/>
  <c r="F47" i="13"/>
  <c r="E42" i="13"/>
  <c r="F42" i="13" s="1"/>
  <c r="D42" i="13"/>
  <c r="E41" i="13"/>
  <c r="D41" i="13"/>
  <c r="E40" i="13"/>
  <c r="E39" i="13"/>
  <c r="D39" i="13"/>
  <c r="E38" i="13"/>
  <c r="D38" i="13"/>
  <c r="E36" i="13"/>
  <c r="D36" i="13"/>
  <c r="E35" i="13"/>
  <c r="D35" i="13"/>
  <c r="E34" i="13"/>
  <c r="D34" i="13"/>
  <c r="E32" i="13"/>
  <c r="D32" i="13"/>
  <c r="E31" i="13"/>
  <c r="D31" i="13"/>
  <c r="E30" i="13"/>
  <c r="D30" i="13"/>
  <c r="E29" i="13"/>
  <c r="D29" i="13"/>
  <c r="E24" i="13"/>
  <c r="D24" i="13"/>
  <c r="D43" i="13" s="1"/>
  <c r="F23" i="13"/>
  <c r="F22" i="13"/>
  <c r="F24" i="13" s="1"/>
  <c r="E21" i="13"/>
  <c r="F21" i="13" s="1"/>
  <c r="D21" i="13"/>
  <c r="D40" i="13" s="1"/>
  <c r="F20" i="13"/>
  <c r="F19" i="13"/>
  <c r="E17" i="13"/>
  <c r="D17" i="13"/>
  <c r="F16" i="13"/>
  <c r="F15" i="13"/>
  <c r="E14" i="13"/>
  <c r="E33" i="13" s="1"/>
  <c r="D14" i="13"/>
  <c r="D33" i="13" s="1"/>
  <c r="F13" i="13"/>
  <c r="F12" i="13"/>
  <c r="F11" i="13"/>
  <c r="F10" i="13"/>
  <c r="E8" i="13"/>
  <c r="F8" i="13" s="1"/>
  <c r="G8" i="13" s="1"/>
  <c r="D8" i="13"/>
  <c r="F7" i="13"/>
  <c r="G7" i="13" s="1"/>
  <c r="F6" i="13"/>
  <c r="G6" i="13" s="1"/>
  <c r="F4" i="13"/>
  <c r="G4" i="13" s="1"/>
  <c r="F30" i="13" l="1"/>
  <c r="F38" i="13"/>
  <c r="F34" i="13"/>
  <c r="F14" i="13"/>
  <c r="F32" i="13"/>
  <c r="F29" i="13"/>
  <c r="F41" i="13"/>
  <c r="F17" i="13"/>
  <c r="F31" i="13"/>
  <c r="F35" i="13"/>
  <c r="F61" i="13"/>
  <c r="G61" i="13" s="1"/>
  <c r="F40" i="13"/>
  <c r="F36" i="13"/>
  <c r="F39" i="13"/>
  <c r="F33" i="13"/>
  <c r="F18" i="13"/>
  <c r="F25" i="13" s="1"/>
  <c r="D18" i="13"/>
  <c r="E18" i="13"/>
  <c r="F26" i="13" s="1"/>
  <c r="E43" i="13"/>
  <c r="D46" i="13"/>
  <c r="E46" i="13"/>
  <c r="H117" i="12"/>
  <c r="H118" i="12" s="1"/>
  <c r="G117" i="12"/>
  <c r="H114" i="12"/>
  <c r="H115" i="12" s="1"/>
  <c r="G114" i="12"/>
  <c r="H111" i="12"/>
  <c r="I110" i="12"/>
  <c r="I111" i="12" s="1"/>
  <c r="H110" i="12"/>
  <c r="J109" i="12"/>
  <c r="J110" i="12" s="1"/>
  <c r="I109" i="12"/>
  <c r="G109" i="12"/>
  <c r="G110" i="12" s="1"/>
  <c r="G111" i="12" s="1"/>
  <c r="E109" i="12"/>
  <c r="E110" i="12" s="1"/>
  <c r="J103" i="12"/>
  <c r="I103" i="12"/>
  <c r="G103" i="12"/>
  <c r="E103" i="12"/>
  <c r="J101" i="12"/>
  <c r="I101" i="12"/>
  <c r="G101" i="12"/>
  <c r="E101" i="12"/>
  <c r="J98" i="12"/>
  <c r="I98" i="12"/>
  <c r="G98" i="12"/>
  <c r="E98" i="12"/>
  <c r="J95" i="12"/>
  <c r="I95" i="12"/>
  <c r="G95" i="12"/>
  <c r="E95" i="12"/>
  <c r="J93" i="12"/>
  <c r="I93" i="12"/>
  <c r="G93" i="12"/>
  <c r="E93" i="12"/>
  <c r="J86" i="12"/>
  <c r="H86" i="12"/>
  <c r="F86" i="12"/>
  <c r="F111" i="12" s="1"/>
  <c r="J85" i="12"/>
  <c r="I85" i="12"/>
  <c r="I86" i="12" s="1"/>
  <c r="G85" i="12"/>
  <c r="G86" i="12" s="1"/>
  <c r="E85" i="12"/>
  <c r="E86" i="12" s="1"/>
  <c r="J83" i="12"/>
  <c r="I83" i="12"/>
  <c r="G83" i="12"/>
  <c r="E83" i="12"/>
  <c r="J79" i="12"/>
  <c r="I79" i="12"/>
  <c r="G79" i="12"/>
  <c r="E79" i="12"/>
  <c r="J77" i="12"/>
  <c r="I77" i="12"/>
  <c r="G77" i="12"/>
  <c r="E77" i="12"/>
  <c r="J74" i="12"/>
  <c r="I74" i="12"/>
  <c r="G74" i="12"/>
  <c r="E74" i="12"/>
  <c r="J72" i="12"/>
  <c r="I72" i="12"/>
  <c r="G72" i="12"/>
  <c r="F72" i="12"/>
  <c r="E72" i="12"/>
  <c r="J59" i="12"/>
  <c r="J60" i="12" s="1"/>
  <c r="I59" i="12"/>
  <c r="I60" i="12" s="1"/>
  <c r="G59" i="12"/>
  <c r="G60" i="12" s="1"/>
  <c r="E59" i="12"/>
  <c r="E60" i="12" s="1"/>
  <c r="J56" i="12"/>
  <c r="I56" i="12"/>
  <c r="G56" i="12"/>
  <c r="E56" i="12"/>
  <c r="J49" i="12"/>
  <c r="I49" i="12"/>
  <c r="G49" i="12"/>
  <c r="E49" i="12"/>
  <c r="J47" i="12"/>
  <c r="I47" i="12"/>
  <c r="G47" i="12"/>
  <c r="E47" i="12"/>
  <c r="J40" i="12"/>
  <c r="I40" i="12"/>
  <c r="G40" i="12"/>
  <c r="E40" i="12"/>
  <c r="J35" i="12"/>
  <c r="I35" i="12"/>
  <c r="G35" i="12"/>
  <c r="E35" i="12"/>
  <c r="J32" i="12"/>
  <c r="I32" i="12"/>
  <c r="G32" i="12"/>
  <c r="E32" i="12"/>
  <c r="J30" i="12"/>
  <c r="I30" i="12"/>
  <c r="G30" i="12"/>
  <c r="E30" i="12"/>
  <c r="J28" i="12"/>
  <c r="I28" i="12"/>
  <c r="G28" i="12"/>
  <c r="E28" i="12"/>
  <c r="J24" i="12"/>
  <c r="I24" i="12"/>
  <c r="G24" i="12"/>
  <c r="E24" i="12"/>
  <c r="J21" i="12"/>
  <c r="I21" i="12"/>
  <c r="G21" i="12"/>
  <c r="E21" i="12"/>
  <c r="J18" i="12"/>
  <c r="I18" i="12"/>
  <c r="G18" i="12"/>
  <c r="E18" i="12"/>
  <c r="J15" i="12"/>
  <c r="I15" i="12"/>
  <c r="H15" i="12"/>
  <c r="F15" i="12"/>
  <c r="J14" i="12"/>
  <c r="I14" i="12"/>
  <c r="G14" i="12"/>
  <c r="G15" i="12" s="1"/>
  <c r="E14" i="12"/>
  <c r="E15" i="12" s="1"/>
  <c r="J12" i="12"/>
  <c r="I12" i="12"/>
  <c r="G12" i="12"/>
  <c r="E12" i="12"/>
  <c r="J10" i="12"/>
  <c r="I10" i="12"/>
  <c r="G10" i="12"/>
  <c r="E10" i="12"/>
  <c r="J7" i="12"/>
  <c r="I7" i="12"/>
  <c r="G7" i="12"/>
  <c r="E7" i="12"/>
  <c r="J5" i="12"/>
  <c r="I5" i="12"/>
  <c r="G5" i="12"/>
  <c r="E5" i="12"/>
  <c r="D280" i="11"/>
  <c r="G256" i="11"/>
  <c r="J255" i="11"/>
  <c r="J256" i="11" s="1"/>
  <c r="I255" i="11"/>
  <c r="I256" i="11" s="1"/>
  <c r="H255" i="11"/>
  <c r="U249" i="11"/>
  <c r="K247" i="11"/>
  <c r="I247" i="11"/>
  <c r="G247" i="11"/>
  <c r="I235" i="11"/>
  <c r="I237" i="11" s="1"/>
  <c r="H235" i="11"/>
  <c r="H236" i="11" s="1"/>
  <c r="G235" i="11"/>
  <c r="G237" i="11" s="1"/>
  <c r="F235" i="11"/>
  <c r="F236" i="11" s="1"/>
  <c r="K234" i="11"/>
  <c r="J234" i="11"/>
  <c r="K233" i="11"/>
  <c r="J233" i="11"/>
  <c r="K232" i="11"/>
  <c r="J232" i="11"/>
  <c r="K231" i="11"/>
  <c r="J231" i="11"/>
  <c r="M225" i="11"/>
  <c r="M227" i="11" s="1"/>
  <c r="L225" i="11"/>
  <c r="L226" i="11" s="1"/>
  <c r="K225" i="11"/>
  <c r="K227" i="11" s="1"/>
  <c r="J225" i="11"/>
  <c r="J226" i="11" s="1"/>
  <c r="I225" i="11"/>
  <c r="I227" i="11" s="1"/>
  <c r="H225" i="11"/>
  <c r="H226" i="11" s="1"/>
  <c r="G225" i="11"/>
  <c r="G227" i="11" s="1"/>
  <c r="U224" i="11"/>
  <c r="S224" i="11"/>
  <c r="U222" i="11"/>
  <c r="S222" i="11"/>
  <c r="U221" i="11"/>
  <c r="S221" i="11"/>
  <c r="M214" i="11"/>
  <c r="K214" i="11"/>
  <c r="O214" i="11" s="1"/>
  <c r="I214" i="11"/>
  <c r="G214" i="11"/>
  <c r="Q213" i="11"/>
  <c r="Q224" i="11" s="1"/>
  <c r="P213" i="11"/>
  <c r="O213" i="11"/>
  <c r="O224" i="11" s="1"/>
  <c r="W212" i="11"/>
  <c r="V212" i="11"/>
  <c r="T212" i="11"/>
  <c r="R212" i="11"/>
  <c r="O212" i="11"/>
  <c r="N212" i="11"/>
  <c r="F212" i="11"/>
  <c r="C212" i="11"/>
  <c r="O211" i="11"/>
  <c r="O210" i="11"/>
  <c r="O209" i="11"/>
  <c r="O208" i="11"/>
  <c r="O207" i="11"/>
  <c r="O206" i="11"/>
  <c r="W205" i="11"/>
  <c r="V205" i="11"/>
  <c r="T205" i="11"/>
  <c r="R205" i="11"/>
  <c r="O205" i="11"/>
  <c r="N205" i="11"/>
  <c r="F205" i="11"/>
  <c r="C205" i="11"/>
  <c r="O204" i="11"/>
  <c r="W201" i="11"/>
  <c r="V201" i="11"/>
  <c r="T201" i="11"/>
  <c r="R201" i="11"/>
  <c r="O201" i="11"/>
  <c r="N201" i="11"/>
  <c r="F201" i="11"/>
  <c r="C201" i="11"/>
  <c r="O200" i="11"/>
  <c r="O199" i="11"/>
  <c r="O198" i="11"/>
  <c r="O197" i="11"/>
  <c r="W193" i="11"/>
  <c r="V193" i="11"/>
  <c r="T193" i="11"/>
  <c r="R193" i="11"/>
  <c r="O193" i="11"/>
  <c r="N193" i="11"/>
  <c r="F193" i="11"/>
  <c r="C193" i="11"/>
  <c r="O192" i="11"/>
  <c r="O190" i="11"/>
  <c r="W189" i="11"/>
  <c r="V189" i="11"/>
  <c r="T189" i="11"/>
  <c r="R189" i="11"/>
  <c r="O189" i="11"/>
  <c r="N189" i="11"/>
  <c r="F189" i="11"/>
  <c r="C189" i="11"/>
  <c r="O187" i="11"/>
  <c r="T186" i="11"/>
  <c r="R186" i="11"/>
  <c r="O186" i="11"/>
  <c r="N186" i="11"/>
  <c r="F186" i="11"/>
  <c r="C186" i="11"/>
  <c r="W184" i="11"/>
  <c r="V184" i="11"/>
  <c r="T184" i="11"/>
  <c r="R184" i="11"/>
  <c r="O184" i="11"/>
  <c r="N184" i="11"/>
  <c r="F184" i="11"/>
  <c r="C184" i="11"/>
  <c r="O183" i="11"/>
  <c r="O182" i="11"/>
  <c r="O180" i="11"/>
  <c r="O179" i="11"/>
  <c r="O178" i="11"/>
  <c r="O177" i="11"/>
  <c r="U176" i="11"/>
  <c r="U214" i="11" s="1"/>
  <c r="O176" i="11"/>
  <c r="O223" i="11" s="1"/>
  <c r="W175" i="11"/>
  <c r="V175" i="11"/>
  <c r="T175" i="11"/>
  <c r="R175" i="11"/>
  <c r="Q175" i="11"/>
  <c r="P175" i="11"/>
  <c r="O175" i="11"/>
  <c r="N175" i="11"/>
  <c r="F175" i="11"/>
  <c r="C175" i="11"/>
  <c r="O174" i="11"/>
  <c r="W173" i="11"/>
  <c r="V173" i="11"/>
  <c r="T173" i="11"/>
  <c r="R173" i="11"/>
  <c r="Q173" i="11"/>
  <c r="P173" i="11"/>
  <c r="O173" i="11"/>
  <c r="N173" i="11"/>
  <c r="F173" i="11"/>
  <c r="C173" i="11"/>
  <c r="O172" i="11"/>
  <c r="O171" i="11"/>
  <c r="O170" i="11"/>
  <c r="W169" i="11"/>
  <c r="V169" i="11"/>
  <c r="T169" i="11"/>
  <c r="R169" i="11"/>
  <c r="Q169" i="11"/>
  <c r="P169" i="11"/>
  <c r="O169" i="11"/>
  <c r="N169" i="11"/>
  <c r="F169" i="11"/>
  <c r="C169" i="11"/>
  <c r="O168" i="11"/>
  <c r="O167" i="11"/>
  <c r="C167" i="11"/>
  <c r="W163" i="11"/>
  <c r="V163" i="11"/>
  <c r="T163" i="11"/>
  <c r="R163" i="11"/>
  <c r="N163" i="11"/>
  <c r="F163" i="11"/>
  <c r="C163" i="11"/>
  <c r="O162" i="11"/>
  <c r="O161" i="11"/>
  <c r="T160" i="11"/>
  <c r="R160" i="11"/>
  <c r="N160" i="11"/>
  <c r="F160" i="11"/>
  <c r="C160" i="11"/>
  <c r="W158" i="11"/>
  <c r="V158" i="11"/>
  <c r="T158" i="11"/>
  <c r="R158" i="11"/>
  <c r="N158" i="11"/>
  <c r="F158" i="11"/>
  <c r="C158" i="11"/>
  <c r="O157" i="11"/>
  <c r="W156" i="11"/>
  <c r="V156" i="11"/>
  <c r="T156" i="11"/>
  <c r="S156" i="11"/>
  <c r="S176" i="11" s="1"/>
  <c r="R156" i="11"/>
  <c r="Q156" i="11"/>
  <c r="P156" i="11"/>
  <c r="O156" i="11"/>
  <c r="N156" i="11"/>
  <c r="F156" i="11"/>
  <c r="C156" i="11"/>
  <c r="O155" i="11"/>
  <c r="O152" i="11"/>
  <c r="O150" i="11"/>
  <c r="O149" i="11"/>
  <c r="O148" i="11"/>
  <c r="O147" i="11"/>
  <c r="O145" i="11"/>
  <c r="O144" i="11"/>
  <c r="O143" i="11"/>
  <c r="O142" i="11"/>
  <c r="O141" i="11"/>
  <c r="O138" i="11"/>
  <c r="O222" i="11" s="1"/>
  <c r="L138" i="11"/>
  <c r="J138" i="11"/>
  <c r="W137" i="11"/>
  <c r="V137" i="11"/>
  <c r="T137" i="11"/>
  <c r="R137" i="11"/>
  <c r="Q137" i="11"/>
  <c r="P137" i="11"/>
  <c r="O137" i="11"/>
  <c r="N137" i="11"/>
  <c r="F137" i="11"/>
  <c r="C137" i="11"/>
  <c r="O136" i="11"/>
  <c r="O135" i="11"/>
  <c r="O132" i="11"/>
  <c r="C132" i="11"/>
  <c r="W130" i="11"/>
  <c r="V130" i="11"/>
  <c r="T130" i="11"/>
  <c r="R130" i="11"/>
  <c r="Q130" i="11"/>
  <c r="P130" i="11"/>
  <c r="O130" i="11"/>
  <c r="N130" i="11"/>
  <c r="F130" i="11"/>
  <c r="C130" i="11"/>
  <c r="O129" i="11"/>
  <c r="O126" i="11"/>
  <c r="O125" i="11"/>
  <c r="O124" i="11"/>
  <c r="O123" i="11"/>
  <c r="O122" i="11"/>
  <c r="W121" i="11"/>
  <c r="V121" i="11"/>
  <c r="T121" i="11"/>
  <c r="R121" i="11"/>
  <c r="Q121" i="11"/>
  <c r="P121" i="11"/>
  <c r="O121" i="11"/>
  <c r="N121" i="11"/>
  <c r="F121" i="11"/>
  <c r="C121" i="11"/>
  <c r="O120" i="11"/>
  <c r="W119" i="11"/>
  <c r="V119" i="11"/>
  <c r="T119" i="11"/>
  <c r="R119" i="11"/>
  <c r="Q119" i="11"/>
  <c r="P119" i="11"/>
  <c r="O119" i="11"/>
  <c r="N119" i="11"/>
  <c r="F119" i="11"/>
  <c r="C119" i="11"/>
  <c r="O118" i="11"/>
  <c r="O117" i="11"/>
  <c r="O116" i="11"/>
  <c r="O115" i="11"/>
  <c r="O114" i="11"/>
  <c r="O113" i="11"/>
  <c r="W112" i="11"/>
  <c r="V112" i="11"/>
  <c r="T112" i="11"/>
  <c r="R112" i="11"/>
  <c r="Q112" i="11"/>
  <c r="P112" i="11"/>
  <c r="O112" i="11"/>
  <c r="N112" i="11"/>
  <c r="F112" i="11"/>
  <c r="C112" i="11"/>
  <c r="O110" i="11"/>
  <c r="O109" i="11"/>
  <c r="O108" i="11"/>
  <c r="O107" i="11"/>
  <c r="T106" i="11"/>
  <c r="R106" i="11"/>
  <c r="N106" i="11"/>
  <c r="F106" i="11"/>
  <c r="C106" i="11"/>
  <c r="W104" i="11"/>
  <c r="V104" i="11"/>
  <c r="T104" i="11"/>
  <c r="R104" i="11"/>
  <c r="O104" i="11"/>
  <c r="N104" i="11"/>
  <c r="F104" i="11"/>
  <c r="C104" i="11"/>
  <c r="O99" i="11"/>
  <c r="O98" i="11"/>
  <c r="W97" i="11"/>
  <c r="V97" i="11"/>
  <c r="T97" i="11"/>
  <c r="R97" i="11"/>
  <c r="O97" i="11"/>
  <c r="N97" i="11"/>
  <c r="F97" i="11"/>
  <c r="C97" i="11"/>
  <c r="O96" i="11"/>
  <c r="W92" i="11"/>
  <c r="V92" i="11"/>
  <c r="T92" i="11"/>
  <c r="R92" i="11"/>
  <c r="O92" i="11"/>
  <c r="N92" i="11"/>
  <c r="F92" i="11"/>
  <c r="C92" i="11"/>
  <c r="O90" i="11"/>
  <c r="W89" i="11"/>
  <c r="V89" i="11"/>
  <c r="T89" i="11"/>
  <c r="R89" i="11"/>
  <c r="Q89" i="11"/>
  <c r="P89" i="11"/>
  <c r="O89" i="11"/>
  <c r="N89" i="11"/>
  <c r="F89" i="11"/>
  <c r="C89" i="11"/>
  <c r="O88" i="11"/>
  <c r="O87" i="11"/>
  <c r="O86" i="11"/>
  <c r="W84" i="11"/>
  <c r="V84" i="11"/>
  <c r="T84" i="11"/>
  <c r="R84" i="11"/>
  <c r="Q84" i="11"/>
  <c r="P84" i="11"/>
  <c r="O84" i="11"/>
  <c r="N84" i="11"/>
  <c r="F84" i="11"/>
  <c r="C84" i="11"/>
  <c r="O83" i="11"/>
  <c r="O82" i="11"/>
  <c r="W80" i="11"/>
  <c r="V80" i="11"/>
  <c r="T80" i="11"/>
  <c r="R80" i="11"/>
  <c r="Q80" i="11"/>
  <c r="O80" i="11"/>
  <c r="N80" i="11"/>
  <c r="F80" i="11"/>
  <c r="C80" i="11"/>
  <c r="O79" i="11"/>
  <c r="O78" i="11"/>
  <c r="O76" i="11"/>
  <c r="C76" i="11"/>
  <c r="O74" i="11"/>
  <c r="C74" i="11"/>
  <c r="O72" i="11"/>
  <c r="C72" i="11"/>
  <c r="O70" i="11"/>
  <c r="C70" i="11"/>
  <c r="O68" i="11"/>
  <c r="C68" i="11"/>
  <c r="O66" i="11"/>
  <c r="C66" i="11"/>
  <c r="W64" i="11"/>
  <c r="V64" i="11"/>
  <c r="T64" i="11"/>
  <c r="R64" i="11"/>
  <c r="Q64" i="11"/>
  <c r="P64" i="11"/>
  <c r="O64" i="11"/>
  <c r="N64" i="11"/>
  <c r="F64" i="11"/>
  <c r="C64" i="11"/>
  <c r="O62" i="11"/>
  <c r="O61" i="11"/>
  <c r="O57" i="11"/>
  <c r="O221" i="11" s="1"/>
  <c r="L57" i="11"/>
  <c r="J57" i="11"/>
  <c r="H57" i="11"/>
  <c r="H214" i="11" s="1"/>
  <c r="W56" i="11"/>
  <c r="V56" i="11"/>
  <c r="T56" i="11"/>
  <c r="R56" i="11"/>
  <c r="Q56" i="11"/>
  <c r="P56" i="11"/>
  <c r="O56" i="11"/>
  <c r="N56" i="11"/>
  <c r="F56" i="11"/>
  <c r="C56" i="11"/>
  <c r="O55" i="11"/>
  <c r="W52" i="11"/>
  <c r="V52" i="11"/>
  <c r="T52" i="11"/>
  <c r="R52" i="11"/>
  <c r="O52" i="11"/>
  <c r="N52" i="11"/>
  <c r="F52" i="11"/>
  <c r="C52" i="11"/>
  <c r="O49" i="11"/>
  <c r="O48" i="11"/>
  <c r="C48" i="11"/>
  <c r="W45" i="11"/>
  <c r="V45" i="11"/>
  <c r="T45" i="11"/>
  <c r="R45" i="11"/>
  <c r="O45" i="11"/>
  <c r="N45" i="11"/>
  <c r="F45" i="11"/>
  <c r="C45" i="11"/>
  <c r="O40" i="11"/>
  <c r="O36" i="11"/>
  <c r="T34" i="11"/>
  <c r="R34" i="11"/>
  <c r="O34" i="11"/>
  <c r="N34" i="11"/>
  <c r="F34" i="11"/>
  <c r="C34" i="11"/>
  <c r="O29" i="11"/>
  <c r="C29" i="11"/>
  <c r="O27" i="11"/>
  <c r="F27" i="11"/>
  <c r="C27" i="11"/>
  <c r="O25" i="11"/>
  <c r="C25" i="11"/>
  <c r="W22" i="11"/>
  <c r="V22" i="11"/>
  <c r="T22" i="11"/>
  <c r="R22" i="11"/>
  <c r="O22" i="11"/>
  <c r="N22" i="11"/>
  <c r="F22" i="11"/>
  <c r="C22" i="11"/>
  <c r="O21" i="11"/>
  <c r="O20" i="11"/>
  <c r="C20" i="11"/>
  <c r="O18" i="11"/>
  <c r="C18" i="11"/>
  <c r="T16" i="11"/>
  <c r="R16" i="11"/>
  <c r="O16" i="11"/>
  <c r="N16" i="11"/>
  <c r="F16" i="11"/>
  <c r="C16" i="11"/>
  <c r="O14" i="11"/>
  <c r="C14" i="11"/>
  <c r="O12" i="11"/>
  <c r="C12" i="11"/>
  <c r="W10" i="11"/>
  <c r="V10" i="11"/>
  <c r="T10" i="11"/>
  <c r="R10" i="11"/>
  <c r="Q10" i="11"/>
  <c r="P10" i="11"/>
  <c r="O10" i="11"/>
  <c r="N10" i="11"/>
  <c r="G10" i="11"/>
  <c r="F10" i="11"/>
  <c r="O5" i="11"/>
  <c r="J238" i="10"/>
  <c r="C238" i="10"/>
  <c r="H215" i="10"/>
  <c r="G215" i="10"/>
  <c r="J213" i="10"/>
  <c r="C213" i="10"/>
  <c r="J206" i="10"/>
  <c r="C206" i="10"/>
  <c r="J202" i="10"/>
  <c r="C202" i="10"/>
  <c r="J194" i="10"/>
  <c r="C194" i="10"/>
  <c r="J190" i="10"/>
  <c r="C190" i="10"/>
  <c r="J187" i="10"/>
  <c r="C187" i="10"/>
  <c r="J185" i="10"/>
  <c r="C185" i="10"/>
  <c r="J176" i="10"/>
  <c r="C176" i="10"/>
  <c r="J174" i="10"/>
  <c r="C174" i="10"/>
  <c r="J170" i="10"/>
  <c r="C170" i="10"/>
  <c r="J168" i="10"/>
  <c r="C168" i="10"/>
  <c r="J164" i="10"/>
  <c r="C164" i="10"/>
  <c r="J161" i="10"/>
  <c r="C161" i="10"/>
  <c r="J159" i="10"/>
  <c r="C159" i="10"/>
  <c r="J157" i="10"/>
  <c r="C157" i="10"/>
  <c r="J138" i="10"/>
  <c r="C138" i="10"/>
  <c r="J133" i="10"/>
  <c r="C133" i="10"/>
  <c r="J131" i="10"/>
  <c r="C131" i="10"/>
  <c r="J122" i="10"/>
  <c r="C122" i="10"/>
  <c r="J120" i="10"/>
  <c r="C120" i="10"/>
  <c r="J113" i="10"/>
  <c r="C113" i="10"/>
  <c r="J107" i="10"/>
  <c r="C107" i="10"/>
  <c r="J105" i="10"/>
  <c r="C105" i="10"/>
  <c r="J98" i="10"/>
  <c r="C98" i="10"/>
  <c r="C93" i="10"/>
  <c r="J91" i="10"/>
  <c r="J93" i="10" s="1"/>
  <c r="C90" i="10"/>
  <c r="J85" i="10"/>
  <c r="C85" i="10"/>
  <c r="J81" i="10"/>
  <c r="C81" i="10"/>
  <c r="C77" i="10"/>
  <c r="C75" i="10"/>
  <c r="C73" i="10"/>
  <c r="C71" i="10"/>
  <c r="C69" i="10"/>
  <c r="C67" i="10"/>
  <c r="J65" i="10"/>
  <c r="C65" i="10"/>
  <c r="J57" i="10"/>
  <c r="C57" i="10"/>
  <c r="J53" i="10"/>
  <c r="C53" i="10"/>
  <c r="J49" i="10"/>
  <c r="C49" i="10"/>
  <c r="J46" i="10"/>
  <c r="C46" i="10"/>
  <c r="J35" i="10"/>
  <c r="C35" i="10"/>
  <c r="J30" i="10"/>
  <c r="C30" i="10"/>
  <c r="J28" i="10"/>
  <c r="C28" i="10"/>
  <c r="J26" i="10"/>
  <c r="C26" i="10"/>
  <c r="J23" i="10"/>
  <c r="C23" i="10"/>
  <c r="C21" i="10"/>
  <c r="C19" i="10"/>
  <c r="J17" i="10"/>
  <c r="C17" i="10"/>
  <c r="C15" i="10"/>
  <c r="C13" i="10"/>
  <c r="J11" i="10"/>
  <c r="C11" i="10"/>
  <c r="F99" i="9"/>
  <c r="E99" i="9"/>
  <c r="D99" i="9"/>
  <c r="C99" i="9"/>
  <c r="G96" i="9"/>
  <c r="G99" i="9" s="1"/>
  <c r="F96" i="9"/>
  <c r="G74" i="9"/>
  <c r="G75" i="9" s="1"/>
  <c r="F74" i="9"/>
  <c r="F75" i="9" s="1"/>
  <c r="E74" i="9"/>
  <c r="D74" i="9"/>
  <c r="C74" i="9"/>
  <c r="C75" i="9" s="1"/>
  <c r="G70" i="9"/>
  <c r="F70" i="9"/>
  <c r="E70" i="9"/>
  <c r="D70" i="9"/>
  <c r="C70" i="9"/>
  <c r="G68" i="9"/>
  <c r="F68" i="9"/>
  <c r="E68" i="9"/>
  <c r="D68" i="9"/>
  <c r="C68" i="9"/>
  <c r="G67" i="9"/>
  <c r="G65" i="9"/>
  <c r="F65" i="9"/>
  <c r="E65" i="9"/>
  <c r="D65" i="9"/>
  <c r="C65" i="9"/>
  <c r="G63" i="9"/>
  <c r="F63" i="9"/>
  <c r="E63" i="9"/>
  <c r="D63" i="9"/>
  <c r="C63" i="9"/>
  <c r="G59" i="9"/>
  <c r="F59" i="9"/>
  <c r="E59" i="9"/>
  <c r="D59" i="9"/>
  <c r="C59" i="9"/>
  <c r="G56" i="9"/>
  <c r="F56" i="9"/>
  <c r="E56" i="9"/>
  <c r="E75" i="9" s="1"/>
  <c r="D56" i="9"/>
  <c r="C56" i="9"/>
  <c r="G52" i="9"/>
  <c r="F52" i="9"/>
  <c r="E52" i="9"/>
  <c r="C52" i="9"/>
  <c r="D51" i="9"/>
  <c r="D52" i="9" s="1"/>
  <c r="G48" i="9"/>
  <c r="F48" i="9"/>
  <c r="E48" i="9"/>
  <c r="D48" i="9"/>
  <c r="C48" i="9"/>
  <c r="G44" i="9"/>
  <c r="F44" i="9"/>
  <c r="E44" i="9"/>
  <c r="D44" i="9"/>
  <c r="C44" i="9"/>
  <c r="G42" i="9"/>
  <c r="F42" i="9"/>
  <c r="E42" i="9"/>
  <c r="C42" i="9"/>
  <c r="D41" i="9"/>
  <c r="D42" i="9" s="1"/>
  <c r="G37" i="9"/>
  <c r="F37" i="9"/>
  <c r="E37" i="9"/>
  <c r="D37" i="9"/>
  <c r="C37" i="9"/>
  <c r="D36" i="9"/>
  <c r="G32" i="9"/>
  <c r="F32" i="9"/>
  <c r="E32" i="9"/>
  <c r="C32" i="9"/>
  <c r="D31" i="9"/>
  <c r="D32" i="9" s="1"/>
  <c r="G27" i="9"/>
  <c r="F27" i="9"/>
  <c r="E27" i="9"/>
  <c r="D27" i="9"/>
  <c r="C27" i="9"/>
  <c r="G24" i="9"/>
  <c r="F24" i="9"/>
  <c r="E24" i="9"/>
  <c r="D24" i="9"/>
  <c r="C24" i="9"/>
  <c r="G21" i="9"/>
  <c r="F21" i="9"/>
  <c r="E21" i="9"/>
  <c r="D21" i="9"/>
  <c r="C21" i="9"/>
  <c r="G18" i="9"/>
  <c r="F18" i="9"/>
  <c r="E18" i="9"/>
  <c r="D18" i="9"/>
  <c r="C18" i="9"/>
  <c r="G15" i="9"/>
  <c r="F15" i="9"/>
  <c r="E15" i="9"/>
  <c r="D15" i="9"/>
  <c r="C15" i="9"/>
  <c r="G12" i="9"/>
  <c r="F12" i="9"/>
  <c r="E12" i="9"/>
  <c r="D12" i="9"/>
  <c r="C12" i="9"/>
  <c r="G9" i="9"/>
  <c r="F9" i="9"/>
  <c r="E9" i="9"/>
  <c r="C9" i="9"/>
  <c r="D8" i="9"/>
  <c r="D9" i="9" s="1"/>
  <c r="H223" i="8"/>
  <c r="G223" i="8"/>
  <c r="K222" i="8"/>
  <c r="J222" i="8"/>
  <c r="I222" i="8"/>
  <c r="I223" i="8" s="1"/>
  <c r="H222" i="8"/>
  <c r="G222" i="8"/>
  <c r="K214" i="8"/>
  <c r="J214" i="8"/>
  <c r="N213" i="8"/>
  <c r="M213" i="8"/>
  <c r="M214" i="8" s="1"/>
  <c r="L213" i="8"/>
  <c r="L214" i="8" s="1"/>
  <c r="I213" i="8"/>
  <c r="I214" i="8" s="1"/>
  <c r="H213" i="8"/>
  <c r="G213" i="8"/>
  <c r="C213" i="8"/>
  <c r="C214" i="8" s="1"/>
  <c r="N206" i="8"/>
  <c r="N214" i="8" s="1"/>
  <c r="M206" i="8"/>
  <c r="L206" i="8"/>
  <c r="I206" i="8"/>
  <c r="H206" i="8"/>
  <c r="G206" i="8"/>
  <c r="C206" i="8"/>
  <c r="N202" i="8"/>
  <c r="M202" i="8"/>
  <c r="L202" i="8"/>
  <c r="I202" i="8"/>
  <c r="H202" i="8"/>
  <c r="H214" i="8" s="1"/>
  <c r="G202" i="8"/>
  <c r="C202" i="8"/>
  <c r="N194" i="8"/>
  <c r="M194" i="8"/>
  <c r="L194" i="8"/>
  <c r="I194" i="8"/>
  <c r="H194" i="8"/>
  <c r="G194" i="8"/>
  <c r="G214" i="8" s="1"/>
  <c r="C194" i="8"/>
  <c r="N190" i="8"/>
  <c r="M190" i="8"/>
  <c r="L190" i="8"/>
  <c r="I190" i="8"/>
  <c r="H190" i="8"/>
  <c r="G190" i="8"/>
  <c r="C190" i="8"/>
  <c r="N187" i="8"/>
  <c r="M187" i="8"/>
  <c r="L187" i="8"/>
  <c r="I187" i="8"/>
  <c r="H187" i="8"/>
  <c r="G187" i="8"/>
  <c r="C187" i="8"/>
  <c r="N185" i="8"/>
  <c r="M185" i="8"/>
  <c r="L185" i="8"/>
  <c r="I185" i="8"/>
  <c r="H185" i="8"/>
  <c r="G185" i="8"/>
  <c r="C185" i="8"/>
  <c r="N176" i="8"/>
  <c r="M176" i="8"/>
  <c r="L176" i="8"/>
  <c r="L177" i="8" s="1"/>
  <c r="L220" i="8" s="1"/>
  <c r="I176" i="8"/>
  <c r="I177" i="8" s="1"/>
  <c r="H176" i="8"/>
  <c r="G176" i="8"/>
  <c r="C176" i="8"/>
  <c r="C177" i="8" s="1"/>
  <c r="C220" i="8" s="1"/>
  <c r="N174" i="8"/>
  <c r="M174" i="8"/>
  <c r="L174" i="8"/>
  <c r="I174" i="8"/>
  <c r="H174" i="8"/>
  <c r="G174" i="8"/>
  <c r="C174" i="8"/>
  <c r="N170" i="8"/>
  <c r="N177" i="8" s="1"/>
  <c r="N220" i="8" s="1"/>
  <c r="M170" i="8"/>
  <c r="L170" i="8"/>
  <c r="I170" i="8"/>
  <c r="H170" i="8"/>
  <c r="H177" i="8" s="1"/>
  <c r="G170" i="8"/>
  <c r="C170" i="8"/>
  <c r="N168" i="8"/>
  <c r="M168" i="8"/>
  <c r="M177" i="8" s="1"/>
  <c r="M220" i="8" s="1"/>
  <c r="L168" i="8"/>
  <c r="I168" i="8"/>
  <c r="H168" i="8"/>
  <c r="G168" i="8"/>
  <c r="G177" i="8" s="1"/>
  <c r="C168" i="8"/>
  <c r="N164" i="8"/>
  <c r="M164" i="8"/>
  <c r="L164" i="8"/>
  <c r="I164" i="8"/>
  <c r="H164" i="8"/>
  <c r="G164" i="8"/>
  <c r="C164" i="8"/>
  <c r="N161" i="8"/>
  <c r="M161" i="8"/>
  <c r="L161" i="8"/>
  <c r="I161" i="8"/>
  <c r="H161" i="8"/>
  <c r="G161" i="8"/>
  <c r="C161" i="8"/>
  <c r="N159" i="8"/>
  <c r="M159" i="8"/>
  <c r="L159" i="8"/>
  <c r="I159" i="8"/>
  <c r="H159" i="8"/>
  <c r="G159" i="8"/>
  <c r="C159" i="8"/>
  <c r="N157" i="8"/>
  <c r="M157" i="8"/>
  <c r="L157" i="8"/>
  <c r="I157" i="8"/>
  <c r="H157" i="8"/>
  <c r="G157" i="8"/>
  <c r="C157" i="8"/>
  <c r="N138" i="8"/>
  <c r="N139" i="8" s="1"/>
  <c r="N219" i="8" s="1"/>
  <c r="M138" i="8"/>
  <c r="M139" i="8" s="1"/>
  <c r="M219" i="8" s="1"/>
  <c r="L138" i="8"/>
  <c r="J138" i="8"/>
  <c r="J139" i="8" s="1"/>
  <c r="J215" i="8" s="1"/>
  <c r="I138" i="8"/>
  <c r="I139" i="8" s="1"/>
  <c r="H138" i="8"/>
  <c r="G138" i="8"/>
  <c r="C138" i="8"/>
  <c r="C139" i="8" s="1"/>
  <c r="C219" i="8" s="1"/>
  <c r="K136" i="8"/>
  <c r="K138" i="8" s="1"/>
  <c r="K139" i="8" s="1"/>
  <c r="C133" i="8"/>
  <c r="N131" i="8"/>
  <c r="M131" i="8"/>
  <c r="L131" i="8"/>
  <c r="L139" i="8" s="1"/>
  <c r="L219" i="8" s="1"/>
  <c r="I131" i="8"/>
  <c r="H131" i="8"/>
  <c r="G131" i="8"/>
  <c r="G139" i="8" s="1"/>
  <c r="C131" i="8"/>
  <c r="N122" i="8"/>
  <c r="M122" i="8"/>
  <c r="L122" i="8"/>
  <c r="H122" i="8"/>
  <c r="H139" i="8" s="1"/>
  <c r="C122" i="8"/>
  <c r="N120" i="8"/>
  <c r="M120" i="8"/>
  <c r="L120" i="8"/>
  <c r="I120" i="8"/>
  <c r="H120" i="8"/>
  <c r="G120" i="8"/>
  <c r="C120" i="8"/>
  <c r="N113" i="8"/>
  <c r="M113" i="8"/>
  <c r="L113" i="8"/>
  <c r="I113" i="8"/>
  <c r="H113" i="8"/>
  <c r="G113" i="8"/>
  <c r="C113" i="8"/>
  <c r="N107" i="8"/>
  <c r="M107" i="8"/>
  <c r="L107" i="8"/>
  <c r="I107" i="8"/>
  <c r="H107" i="8"/>
  <c r="G107" i="8"/>
  <c r="C107" i="8"/>
  <c r="N105" i="8"/>
  <c r="M105" i="8"/>
  <c r="L105" i="8"/>
  <c r="I105" i="8"/>
  <c r="H105" i="8"/>
  <c r="G105" i="8"/>
  <c r="C105" i="8"/>
  <c r="N98" i="8"/>
  <c r="M98" i="8"/>
  <c r="L98" i="8"/>
  <c r="I98" i="8"/>
  <c r="H98" i="8"/>
  <c r="G98" i="8"/>
  <c r="C98" i="8"/>
  <c r="N93" i="8"/>
  <c r="M93" i="8"/>
  <c r="L93" i="8"/>
  <c r="I93" i="8"/>
  <c r="H93" i="8"/>
  <c r="G93" i="8"/>
  <c r="C93" i="8"/>
  <c r="N90" i="8"/>
  <c r="M90" i="8"/>
  <c r="L90" i="8"/>
  <c r="I90" i="8"/>
  <c r="H90" i="8"/>
  <c r="G90" i="8"/>
  <c r="C90" i="8"/>
  <c r="N85" i="8"/>
  <c r="M85" i="8"/>
  <c r="L85" i="8"/>
  <c r="I85" i="8"/>
  <c r="H85" i="8"/>
  <c r="G85" i="8"/>
  <c r="C85" i="8"/>
  <c r="N81" i="8"/>
  <c r="M81" i="8"/>
  <c r="L81" i="8"/>
  <c r="I81" i="8"/>
  <c r="H81" i="8"/>
  <c r="C81" i="8"/>
  <c r="C77" i="8"/>
  <c r="C75" i="8"/>
  <c r="C73" i="8"/>
  <c r="N71" i="8"/>
  <c r="M71" i="8"/>
  <c r="L71" i="8"/>
  <c r="I71" i="8"/>
  <c r="H71" i="8"/>
  <c r="G71" i="8"/>
  <c r="C71" i="8"/>
  <c r="C69" i="8"/>
  <c r="C67" i="8"/>
  <c r="N65" i="8"/>
  <c r="M65" i="8"/>
  <c r="L65" i="8"/>
  <c r="I65" i="8"/>
  <c r="H65" i="8"/>
  <c r="G65" i="8"/>
  <c r="C65" i="8"/>
  <c r="N57" i="8"/>
  <c r="M57" i="8"/>
  <c r="L57" i="8"/>
  <c r="L58" i="8" s="1"/>
  <c r="L218" i="8" s="1"/>
  <c r="I57" i="8"/>
  <c r="I58" i="8" s="1"/>
  <c r="H57" i="8"/>
  <c r="G57" i="8"/>
  <c r="C57" i="8"/>
  <c r="C58" i="8" s="1"/>
  <c r="C218" i="8" s="1"/>
  <c r="N53" i="8"/>
  <c r="M53" i="8"/>
  <c r="L53" i="8"/>
  <c r="I53" i="8"/>
  <c r="H53" i="8"/>
  <c r="G53" i="8"/>
  <c r="C53" i="8"/>
  <c r="N49" i="8"/>
  <c r="N58" i="8" s="1"/>
  <c r="N218" i="8" s="1"/>
  <c r="M49" i="8"/>
  <c r="L49" i="8"/>
  <c r="I49" i="8"/>
  <c r="H49" i="8"/>
  <c r="H58" i="8" s="1"/>
  <c r="G49" i="8"/>
  <c r="C49" i="8"/>
  <c r="N46" i="8"/>
  <c r="M46" i="8"/>
  <c r="M58" i="8" s="1"/>
  <c r="M218" i="8" s="1"/>
  <c r="L46" i="8"/>
  <c r="I46" i="8"/>
  <c r="H46" i="8"/>
  <c r="G46" i="8"/>
  <c r="G58" i="8" s="1"/>
  <c r="C46" i="8"/>
  <c r="N35" i="8"/>
  <c r="M35" i="8"/>
  <c r="L35" i="8"/>
  <c r="I35" i="8"/>
  <c r="H35" i="8"/>
  <c r="G35" i="8"/>
  <c r="C35" i="8"/>
  <c r="N30" i="8"/>
  <c r="M30" i="8"/>
  <c r="L30" i="8"/>
  <c r="I30" i="8"/>
  <c r="H30" i="8"/>
  <c r="G30" i="8"/>
  <c r="C30" i="8"/>
  <c r="N28" i="8"/>
  <c r="M28" i="8"/>
  <c r="L28" i="8"/>
  <c r="I28" i="8"/>
  <c r="H28" i="8"/>
  <c r="G28" i="8"/>
  <c r="C28" i="8"/>
  <c r="N26" i="8"/>
  <c r="M26" i="8"/>
  <c r="L26" i="8"/>
  <c r="I26" i="8"/>
  <c r="H26" i="8"/>
  <c r="G26" i="8"/>
  <c r="C26" i="8"/>
  <c r="N23" i="8"/>
  <c r="M23" i="8"/>
  <c r="L23" i="8"/>
  <c r="I23" i="8"/>
  <c r="H23" i="8"/>
  <c r="G23" i="8"/>
  <c r="C23" i="8"/>
  <c r="C21" i="8"/>
  <c r="C19" i="8"/>
  <c r="N17" i="8"/>
  <c r="M17" i="8"/>
  <c r="L17" i="8"/>
  <c r="I17" i="8"/>
  <c r="H17" i="8"/>
  <c r="G17" i="8"/>
  <c r="C17" i="8"/>
  <c r="C15" i="8"/>
  <c r="C13" i="8"/>
  <c r="M11" i="8"/>
  <c r="L11" i="8"/>
  <c r="I11" i="8"/>
  <c r="H11" i="8"/>
  <c r="G11" i="8"/>
  <c r="C11" i="8"/>
  <c r="V67" i="7"/>
  <c r="Q67" i="7"/>
  <c r="P67" i="7"/>
  <c r="O67" i="7"/>
  <c r="N67" i="7"/>
  <c r="M67" i="7"/>
  <c r="L67" i="7"/>
  <c r="K67" i="7"/>
  <c r="J67" i="7"/>
  <c r="I67" i="7"/>
  <c r="H67" i="7"/>
  <c r="G67" i="7"/>
  <c r="C67" i="7"/>
  <c r="V54" i="7"/>
  <c r="Q54" i="7"/>
  <c r="P54" i="7"/>
  <c r="O54" i="7"/>
  <c r="N54" i="7"/>
  <c r="M54" i="7"/>
  <c r="L54" i="7"/>
  <c r="K54" i="7"/>
  <c r="J54" i="7"/>
  <c r="I54" i="7"/>
  <c r="H54" i="7"/>
  <c r="G54" i="7"/>
  <c r="C54" i="7"/>
  <c r="V52" i="7"/>
  <c r="Q52" i="7"/>
  <c r="P52" i="7"/>
  <c r="O52" i="7"/>
  <c r="N52" i="7"/>
  <c r="M52" i="7"/>
  <c r="L52" i="7"/>
  <c r="K52" i="7"/>
  <c r="J52" i="7"/>
  <c r="I52" i="7"/>
  <c r="H52" i="7"/>
  <c r="G52" i="7"/>
  <c r="C52" i="7"/>
  <c r="V50" i="7"/>
  <c r="Q50" i="7"/>
  <c r="P50" i="7"/>
  <c r="O50" i="7"/>
  <c r="N50" i="7"/>
  <c r="M50" i="7"/>
  <c r="L50" i="7"/>
  <c r="K50" i="7"/>
  <c r="J50" i="7"/>
  <c r="I50" i="7"/>
  <c r="H50" i="7"/>
  <c r="G50" i="7"/>
  <c r="C50" i="7"/>
  <c r="V40" i="7"/>
  <c r="M40" i="7"/>
  <c r="L40" i="7"/>
  <c r="K40" i="7"/>
  <c r="J40" i="7"/>
  <c r="I40" i="7"/>
  <c r="H40" i="7"/>
  <c r="G40" i="7"/>
  <c r="C40" i="7"/>
  <c r="V35" i="7"/>
  <c r="Q35" i="7"/>
  <c r="P35" i="7"/>
  <c r="O35" i="7"/>
  <c r="N35" i="7"/>
  <c r="M35" i="7"/>
  <c r="L35" i="7"/>
  <c r="K35" i="7"/>
  <c r="J35" i="7"/>
  <c r="I35" i="7"/>
  <c r="H35" i="7"/>
  <c r="G35" i="7"/>
  <c r="C35" i="7"/>
  <c r="V29" i="7"/>
  <c r="Q29" i="7"/>
  <c r="P29" i="7"/>
  <c r="O29" i="7"/>
  <c r="N29" i="7"/>
  <c r="M29" i="7"/>
  <c r="L29" i="7"/>
  <c r="K29" i="7"/>
  <c r="J29" i="7"/>
  <c r="I29" i="7"/>
  <c r="H29" i="7"/>
  <c r="G29" i="7"/>
  <c r="C29" i="7"/>
  <c r="V27" i="7"/>
  <c r="Q27" i="7"/>
  <c r="P27" i="7"/>
  <c r="O27" i="7"/>
  <c r="N27" i="7"/>
  <c r="M27" i="7"/>
  <c r="L27" i="7"/>
  <c r="K27" i="7"/>
  <c r="J27" i="7"/>
  <c r="I27" i="7"/>
  <c r="H27" i="7"/>
  <c r="G27" i="7"/>
  <c r="C27" i="7"/>
  <c r="V22" i="7"/>
  <c r="Q22" i="7"/>
  <c r="P22" i="7"/>
  <c r="O22" i="7"/>
  <c r="N22" i="7"/>
  <c r="M22" i="7"/>
  <c r="L22" i="7"/>
  <c r="K22" i="7"/>
  <c r="J22" i="7"/>
  <c r="I22" i="7"/>
  <c r="H22" i="7"/>
  <c r="G22" i="7"/>
  <c r="C22" i="7"/>
  <c r="V20" i="7"/>
  <c r="Q20" i="7"/>
  <c r="P20" i="7"/>
  <c r="O20" i="7"/>
  <c r="N20" i="7"/>
  <c r="M20" i="7"/>
  <c r="L20" i="7"/>
  <c r="K20" i="7"/>
  <c r="J20" i="7"/>
  <c r="I20" i="7"/>
  <c r="H20" i="7"/>
  <c r="G20" i="7"/>
  <c r="C20" i="7"/>
  <c r="V17" i="7"/>
  <c r="Q17" i="7"/>
  <c r="P17" i="7"/>
  <c r="O17" i="7"/>
  <c r="N17" i="7"/>
  <c r="M17" i="7"/>
  <c r="L17" i="7"/>
  <c r="K17" i="7"/>
  <c r="J17" i="7"/>
  <c r="I17" i="7"/>
  <c r="H17" i="7"/>
  <c r="G17" i="7"/>
  <c r="C17" i="7"/>
  <c r="V15" i="7"/>
  <c r="Q15" i="7"/>
  <c r="P15" i="7"/>
  <c r="O15" i="7"/>
  <c r="N15" i="7"/>
  <c r="M15" i="7"/>
  <c r="L15" i="7"/>
  <c r="K15" i="7"/>
  <c r="J15" i="7"/>
  <c r="I15" i="7"/>
  <c r="H15" i="7"/>
  <c r="G15" i="7"/>
  <c r="C15" i="7"/>
  <c r="J96" i="6"/>
  <c r="J92" i="6"/>
  <c r="J93" i="6" s="1"/>
  <c r="I92" i="6"/>
  <c r="I93" i="6" s="1"/>
  <c r="H92" i="6"/>
  <c r="H93" i="6" s="1"/>
  <c r="C92" i="6"/>
  <c r="C93" i="6" s="1"/>
  <c r="J79" i="6"/>
  <c r="I79" i="6"/>
  <c r="H79" i="6"/>
  <c r="C79" i="6"/>
  <c r="J76" i="6"/>
  <c r="I76" i="6"/>
  <c r="H76" i="6"/>
  <c r="C76" i="6"/>
  <c r="J73" i="6"/>
  <c r="I73" i="6"/>
  <c r="H73" i="6"/>
  <c r="C73" i="6"/>
  <c r="J62" i="6"/>
  <c r="I62" i="6"/>
  <c r="H62" i="6"/>
  <c r="C62" i="6"/>
  <c r="J56" i="6"/>
  <c r="J95" i="6" s="1"/>
  <c r="J97" i="6" s="1"/>
  <c r="I56" i="6"/>
  <c r="H56" i="6"/>
  <c r="C56" i="6"/>
  <c r="J54" i="6"/>
  <c r="I54" i="6"/>
  <c r="H54" i="6"/>
  <c r="C54" i="6"/>
  <c r="J47" i="6"/>
  <c r="I47" i="6"/>
  <c r="H47" i="6"/>
  <c r="C47" i="6"/>
  <c r="J45" i="6"/>
  <c r="I45" i="6"/>
  <c r="H45" i="6"/>
  <c r="C45" i="6"/>
  <c r="J43" i="6"/>
  <c r="I43" i="6"/>
  <c r="H43" i="6"/>
  <c r="C43" i="6"/>
  <c r="J35" i="6"/>
  <c r="I35" i="6"/>
  <c r="H35" i="6"/>
  <c r="C35" i="6"/>
  <c r="J31" i="6"/>
  <c r="I31" i="6"/>
  <c r="H31" i="6"/>
  <c r="C31" i="6"/>
  <c r="J27" i="6"/>
  <c r="I27" i="6"/>
  <c r="H27" i="6"/>
  <c r="C27" i="6"/>
  <c r="J25" i="6"/>
  <c r="I25" i="6"/>
  <c r="H25" i="6"/>
  <c r="C25" i="6"/>
  <c r="F55" i="5"/>
  <c r="C55" i="5"/>
  <c r="F54" i="5"/>
  <c r="C54" i="5"/>
  <c r="F53" i="5"/>
  <c r="F52" i="5"/>
  <c r="F51" i="5"/>
  <c r="C51" i="5"/>
  <c r="F50" i="5"/>
  <c r="F49" i="5"/>
  <c r="F48" i="5"/>
  <c r="F47" i="5"/>
  <c r="F41" i="5"/>
  <c r="E41" i="5"/>
  <c r="F40" i="5"/>
  <c r="F39" i="5"/>
  <c r="F38" i="5"/>
  <c r="E38" i="5"/>
  <c r="D38" i="5"/>
  <c r="F37" i="5"/>
  <c r="F36" i="5"/>
  <c r="E34" i="5"/>
  <c r="F34" i="5" s="1"/>
  <c r="D34" i="5"/>
  <c r="D35" i="5" s="1"/>
  <c r="C34" i="5"/>
  <c r="F33" i="5"/>
  <c r="F32" i="5"/>
  <c r="F30" i="5"/>
  <c r="F29" i="5"/>
  <c r="E29" i="5"/>
  <c r="D29" i="5"/>
  <c r="C29" i="5"/>
  <c r="F27" i="5"/>
  <c r="F26" i="5"/>
  <c r="F24" i="5"/>
  <c r="F23" i="5"/>
  <c r="F22" i="5"/>
  <c r="E21" i="5"/>
  <c r="F21" i="5" s="1"/>
  <c r="D21" i="5"/>
  <c r="C21" i="5"/>
  <c r="C25" i="5" s="1"/>
  <c r="F20" i="5"/>
  <c r="E19" i="5"/>
  <c r="F19" i="5" s="1"/>
  <c r="D19" i="5"/>
  <c r="D25" i="5" s="1"/>
  <c r="C19" i="5"/>
  <c r="E18" i="5"/>
  <c r="F18" i="5" s="1"/>
  <c r="D18" i="5"/>
  <c r="C18" i="5"/>
  <c r="F17" i="5"/>
  <c r="F16" i="5"/>
  <c r="F15" i="5"/>
  <c r="E14" i="5"/>
  <c r="F14" i="5" s="1"/>
  <c r="D14" i="5"/>
  <c r="C14" i="5"/>
  <c r="F13" i="5"/>
  <c r="E8" i="5"/>
  <c r="F8" i="5" s="1"/>
  <c r="D8" i="5"/>
  <c r="C8" i="5"/>
  <c r="F6" i="5"/>
  <c r="C53" i="4"/>
  <c r="D53" i="4" s="1"/>
  <c r="D52" i="4"/>
  <c r="D51" i="4"/>
  <c r="C50" i="4"/>
  <c r="D50" i="4" s="1"/>
  <c r="D49" i="4"/>
  <c r="D48" i="4"/>
  <c r="D47" i="4"/>
  <c r="D46" i="4"/>
  <c r="D40" i="4"/>
  <c r="D37" i="4"/>
  <c r="C37" i="4"/>
  <c r="D33" i="4"/>
  <c r="C33" i="4"/>
  <c r="D28" i="4"/>
  <c r="C28" i="4"/>
  <c r="D20" i="4"/>
  <c r="C20" i="4"/>
  <c r="D18" i="4"/>
  <c r="C18" i="4"/>
  <c r="D17" i="4"/>
  <c r="C17" i="4"/>
  <c r="D13" i="4"/>
  <c r="C13" i="4"/>
  <c r="D7" i="4"/>
  <c r="C7" i="4"/>
  <c r="Q66" i="3"/>
  <c r="N66" i="3"/>
  <c r="L66" i="3"/>
  <c r="J66" i="3"/>
  <c r="H66" i="3"/>
  <c r="F66" i="3"/>
  <c r="C66" i="3"/>
  <c r="Q65" i="3"/>
  <c r="N65" i="3"/>
  <c r="L65" i="3"/>
  <c r="J65" i="3"/>
  <c r="H65" i="3"/>
  <c r="F65" i="3"/>
  <c r="C65" i="3"/>
  <c r="Q64" i="3"/>
  <c r="N64" i="3"/>
  <c r="L64" i="3"/>
  <c r="J64" i="3"/>
  <c r="H64" i="3"/>
  <c r="F64" i="3"/>
  <c r="C64" i="3"/>
  <c r="Q63" i="3"/>
  <c r="N63" i="3"/>
  <c r="L63" i="3"/>
  <c r="J63" i="3"/>
  <c r="H63" i="3"/>
  <c r="F63" i="3"/>
  <c r="C63" i="3"/>
  <c r="Q62" i="3"/>
  <c r="N62" i="3"/>
  <c r="L62" i="3"/>
  <c r="J62" i="3"/>
  <c r="H62" i="3"/>
  <c r="F62" i="3"/>
  <c r="C62" i="3"/>
  <c r="Q61" i="3"/>
  <c r="N61" i="3"/>
  <c r="L61" i="3"/>
  <c r="J61" i="3"/>
  <c r="H61" i="3"/>
  <c r="F61" i="3"/>
  <c r="C61" i="3"/>
  <c r="Q60" i="3"/>
  <c r="N60" i="3"/>
  <c r="L60" i="3"/>
  <c r="J60" i="3"/>
  <c r="H60" i="3"/>
  <c r="F60" i="3"/>
  <c r="C60" i="3"/>
  <c r="Q59" i="3"/>
  <c r="N59" i="3"/>
  <c r="L59" i="3"/>
  <c r="J59" i="3"/>
  <c r="H59" i="3"/>
  <c r="F59" i="3"/>
  <c r="C59" i="3"/>
  <c r="Q58" i="3"/>
  <c r="N58" i="3"/>
  <c r="L58" i="3"/>
  <c r="J58" i="3"/>
  <c r="H58" i="3"/>
  <c r="F58" i="3"/>
  <c r="C58" i="3"/>
  <c r="Q51" i="3"/>
  <c r="N51" i="3"/>
  <c r="L51" i="3"/>
  <c r="J51" i="3"/>
  <c r="H51" i="3"/>
  <c r="F51" i="3"/>
  <c r="C51" i="3"/>
  <c r="Q50" i="3"/>
  <c r="N50" i="3"/>
  <c r="L50" i="3"/>
  <c r="J50" i="3"/>
  <c r="H50" i="3"/>
  <c r="F50" i="3"/>
  <c r="C50" i="3"/>
  <c r="Q49" i="3"/>
  <c r="N49" i="3"/>
  <c r="L49" i="3"/>
  <c r="J49" i="3"/>
  <c r="H49" i="3"/>
  <c r="F49" i="3"/>
  <c r="C49" i="3"/>
  <c r="Q48" i="3"/>
  <c r="N48" i="3"/>
  <c r="L48" i="3"/>
  <c r="J48" i="3"/>
  <c r="H48" i="3"/>
  <c r="F48" i="3"/>
  <c r="C48" i="3"/>
  <c r="R41" i="3"/>
  <c r="P41" i="3"/>
  <c r="M41" i="3"/>
  <c r="K41" i="3"/>
  <c r="I41" i="3"/>
  <c r="G41" i="3"/>
  <c r="F41" i="3"/>
  <c r="E41" i="3"/>
  <c r="R38" i="3"/>
  <c r="Q38" i="3"/>
  <c r="P38" i="3"/>
  <c r="O38" i="3"/>
  <c r="M38" i="3"/>
  <c r="K38" i="3"/>
  <c r="I38" i="3"/>
  <c r="G38" i="3"/>
  <c r="F38" i="3"/>
  <c r="E38" i="3"/>
  <c r="D38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R21" i="3"/>
  <c r="R25" i="3" s="1"/>
  <c r="Q21" i="3"/>
  <c r="Q25" i="3" s="1"/>
  <c r="P21" i="3"/>
  <c r="P25" i="3" s="1"/>
  <c r="O21" i="3"/>
  <c r="O25" i="3" s="1"/>
  <c r="N21" i="3"/>
  <c r="N25" i="3" s="1"/>
  <c r="M21" i="3"/>
  <c r="M25" i="3" s="1"/>
  <c r="L21" i="3"/>
  <c r="L25" i="3" s="1"/>
  <c r="K21" i="3"/>
  <c r="K25" i="3" s="1"/>
  <c r="J21" i="3"/>
  <c r="J25" i="3" s="1"/>
  <c r="I21" i="3"/>
  <c r="I25" i="3" s="1"/>
  <c r="H21" i="3"/>
  <c r="H25" i="3" s="1"/>
  <c r="G21" i="3"/>
  <c r="G25" i="3" s="1"/>
  <c r="F21" i="3"/>
  <c r="F25" i="3" s="1"/>
  <c r="E21" i="3"/>
  <c r="E25" i="3" s="1"/>
  <c r="D21" i="3"/>
  <c r="D25" i="3" s="1"/>
  <c r="C21" i="3"/>
  <c r="C25" i="3" s="1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G17" i="2"/>
  <c r="H17" i="2" s="1"/>
  <c r="E17" i="2"/>
  <c r="C17" i="2"/>
  <c r="D17" i="2" s="1"/>
  <c r="H16" i="2"/>
  <c r="F16" i="2"/>
  <c r="D16" i="2"/>
  <c r="H15" i="2"/>
  <c r="F15" i="2"/>
  <c r="D15" i="2"/>
  <c r="H14" i="2"/>
  <c r="F14" i="2"/>
  <c r="D14" i="2"/>
  <c r="H13" i="2"/>
  <c r="F13" i="2"/>
  <c r="D13" i="2"/>
  <c r="H12" i="2"/>
  <c r="F12" i="2"/>
  <c r="D12" i="2"/>
  <c r="H11" i="2"/>
  <c r="F11" i="2"/>
  <c r="D11" i="2"/>
  <c r="H10" i="2"/>
  <c r="F10" i="2"/>
  <c r="D10" i="2"/>
  <c r="H9" i="2"/>
  <c r="F9" i="2"/>
  <c r="D9" i="2"/>
  <c r="H8" i="2"/>
  <c r="F8" i="2"/>
  <c r="D8" i="2"/>
  <c r="H7" i="2"/>
  <c r="F7" i="2"/>
  <c r="D7" i="2"/>
  <c r="H6" i="2"/>
  <c r="F6" i="2"/>
  <c r="D6" i="2"/>
  <c r="F56" i="1"/>
  <c r="C56" i="1"/>
  <c r="F55" i="1"/>
  <c r="D55" i="1"/>
  <c r="C55" i="1"/>
  <c r="F54" i="1"/>
  <c r="F53" i="1"/>
  <c r="F52" i="1"/>
  <c r="D52" i="1"/>
  <c r="D56" i="1" s="1"/>
  <c r="C52" i="1"/>
  <c r="F51" i="1"/>
  <c r="F50" i="1"/>
  <c r="F49" i="1"/>
  <c r="F48" i="1"/>
  <c r="F40" i="1"/>
  <c r="E40" i="1"/>
  <c r="F39" i="1"/>
  <c r="F38" i="1"/>
  <c r="F37" i="1"/>
  <c r="E37" i="1"/>
  <c r="D37" i="1"/>
  <c r="F36" i="1"/>
  <c r="F35" i="1"/>
  <c r="E33" i="1"/>
  <c r="F33" i="1" s="1"/>
  <c r="D33" i="1"/>
  <c r="C33" i="1"/>
  <c r="F32" i="1"/>
  <c r="F31" i="1"/>
  <c r="F30" i="1"/>
  <c r="F29" i="1"/>
  <c r="E28" i="1"/>
  <c r="F28" i="1" s="1"/>
  <c r="D28" i="1"/>
  <c r="C28" i="1"/>
  <c r="F27" i="1"/>
  <c r="F26" i="1"/>
  <c r="F25" i="1"/>
  <c r="F23" i="1"/>
  <c r="F22" i="1"/>
  <c r="F21" i="1"/>
  <c r="E20" i="1"/>
  <c r="E24" i="1" s="1"/>
  <c r="F24" i="1" s="1"/>
  <c r="D20" i="1"/>
  <c r="C20" i="1"/>
  <c r="F19" i="1"/>
  <c r="F18" i="1"/>
  <c r="E18" i="1"/>
  <c r="D18" i="1"/>
  <c r="D24" i="1" s="1"/>
  <c r="C18" i="1"/>
  <c r="C24" i="1" s="1"/>
  <c r="F17" i="1"/>
  <c r="E17" i="1"/>
  <c r="D17" i="1"/>
  <c r="C17" i="1"/>
  <c r="F16" i="1"/>
  <c r="F15" i="1"/>
  <c r="F14" i="1"/>
  <c r="E13" i="1"/>
  <c r="F13" i="1" s="1"/>
  <c r="D13" i="1"/>
  <c r="C13" i="1"/>
  <c r="F12" i="1"/>
  <c r="F11" i="1"/>
  <c r="F10" i="1"/>
  <c r="F9" i="1"/>
  <c r="F8" i="1"/>
  <c r="F7" i="1"/>
  <c r="E7" i="1"/>
  <c r="D7" i="1"/>
  <c r="C7" i="1"/>
  <c r="F6" i="1"/>
  <c r="F5" i="1"/>
  <c r="F46" i="13" l="1"/>
  <c r="J235" i="11"/>
  <c r="J236" i="11" s="1"/>
  <c r="R176" i="11"/>
  <c r="R223" i="11" s="1"/>
  <c r="K235" i="11"/>
  <c r="K237" i="11" s="1"/>
  <c r="Q57" i="11"/>
  <c r="Q221" i="11" s="1"/>
  <c r="W57" i="11"/>
  <c r="W221" i="11" s="1"/>
  <c r="F138" i="11"/>
  <c r="F222" i="11" s="1"/>
  <c r="Q138" i="11"/>
  <c r="Q222" i="11" s="1"/>
  <c r="W138" i="11"/>
  <c r="W222" i="11" s="1"/>
  <c r="N176" i="11"/>
  <c r="N223" i="11" s="1"/>
  <c r="O163" i="11"/>
  <c r="F176" i="11"/>
  <c r="F223" i="11" s="1"/>
  <c r="Q176" i="11"/>
  <c r="Q223" i="11" s="1"/>
  <c r="W176" i="11"/>
  <c r="W223" i="11" s="1"/>
  <c r="N213" i="11"/>
  <c r="N224" i="11" s="1"/>
  <c r="C138" i="11"/>
  <c r="N138" i="11"/>
  <c r="N222" i="11" s="1"/>
  <c r="R138" i="11"/>
  <c r="R222" i="11" s="1"/>
  <c r="J214" i="11"/>
  <c r="F57" i="11"/>
  <c r="F221" i="11" s="1"/>
  <c r="N57" i="11"/>
  <c r="N221" i="11" s="1"/>
  <c r="R57" i="11"/>
  <c r="R221" i="11" s="1"/>
  <c r="T57" i="11"/>
  <c r="T221" i="11" s="1"/>
  <c r="T138" i="11"/>
  <c r="T222" i="11" s="1"/>
  <c r="L214" i="11"/>
  <c r="T176" i="11"/>
  <c r="T223" i="11" s="1"/>
  <c r="V213" i="11"/>
  <c r="V224" i="11" s="1"/>
  <c r="C213" i="11"/>
  <c r="R213" i="11"/>
  <c r="U223" i="11"/>
  <c r="U225" i="11" s="1"/>
  <c r="U227" i="11" s="1"/>
  <c r="C57" i="11"/>
  <c r="P57" i="11"/>
  <c r="P221" i="11" s="1"/>
  <c r="V57" i="11"/>
  <c r="V221" i="11" s="1"/>
  <c r="P138" i="11"/>
  <c r="P222" i="11" s="1"/>
  <c r="V138" i="11"/>
  <c r="V222" i="11" s="1"/>
  <c r="C176" i="11"/>
  <c r="P176" i="11"/>
  <c r="P223" i="11" s="1"/>
  <c r="V176" i="11"/>
  <c r="V223" i="11" s="1"/>
  <c r="W213" i="11"/>
  <c r="F213" i="11"/>
  <c r="F224" i="11" s="1"/>
  <c r="T213" i="11"/>
  <c r="T224" i="11" s="1"/>
  <c r="J139" i="10"/>
  <c r="J214" i="10"/>
  <c r="C58" i="10"/>
  <c r="C177" i="10"/>
  <c r="J58" i="10"/>
  <c r="J177" i="10"/>
  <c r="C139" i="10"/>
  <c r="C215" i="10" s="1"/>
  <c r="C214" i="10"/>
  <c r="I72" i="7"/>
  <c r="I73" i="7" s="1"/>
  <c r="M72" i="7"/>
  <c r="Q72" i="7"/>
  <c r="H71" i="7"/>
  <c r="P71" i="7"/>
  <c r="V71" i="7"/>
  <c r="I71" i="7"/>
  <c r="M71" i="7"/>
  <c r="M73" i="7" s="1"/>
  <c r="Q71" i="7"/>
  <c r="Q73" i="7" s="1"/>
  <c r="G68" i="7"/>
  <c r="K68" i="7"/>
  <c r="O68" i="7"/>
  <c r="H68" i="7"/>
  <c r="P68" i="7"/>
  <c r="V68" i="7"/>
  <c r="C71" i="7"/>
  <c r="J71" i="7"/>
  <c r="N71" i="7"/>
  <c r="G71" i="7"/>
  <c r="K71" i="7"/>
  <c r="O71" i="7"/>
  <c r="C72" i="7"/>
  <c r="J72" i="7"/>
  <c r="N72" i="7"/>
  <c r="L71" i="7"/>
  <c r="L68" i="7"/>
  <c r="C54" i="4"/>
  <c r="D54" i="4" s="1"/>
  <c r="D24" i="4"/>
  <c r="D34" i="4" s="1"/>
  <c r="D41" i="4" s="1"/>
  <c r="C24" i="4"/>
  <c r="C34" i="4"/>
  <c r="D49" i="13"/>
  <c r="D37" i="13"/>
  <c r="D44" i="13" s="1"/>
  <c r="F43" i="13"/>
  <c r="E52" i="13"/>
  <c r="E37" i="13"/>
  <c r="E49" i="13"/>
  <c r="F49" i="13" s="1"/>
  <c r="E25" i="13"/>
  <c r="E62" i="13" s="1"/>
  <c r="E51" i="13"/>
  <c r="D51" i="13"/>
  <c r="D25" i="13"/>
  <c r="D62" i="13" s="1"/>
  <c r="D52" i="13"/>
  <c r="J111" i="12"/>
  <c r="E111" i="12"/>
  <c r="I112" i="12"/>
  <c r="O225" i="11"/>
  <c r="S214" i="11"/>
  <c r="S223" i="11"/>
  <c r="S225" i="11" s="1"/>
  <c r="S227" i="11" s="1"/>
  <c r="P224" i="11"/>
  <c r="J215" i="10"/>
  <c r="D75" i="9"/>
  <c r="N221" i="8"/>
  <c r="N215" i="8"/>
  <c r="I215" i="8"/>
  <c r="N222" i="8"/>
  <c r="N223" i="8" s="1"/>
  <c r="L222" i="8"/>
  <c r="L223" i="8" s="1"/>
  <c r="G215" i="8"/>
  <c r="H215" i="8"/>
  <c r="C221" i="8"/>
  <c r="C222" i="8" s="1"/>
  <c r="C223" i="8" s="1"/>
  <c r="C215" i="8"/>
  <c r="L221" i="8"/>
  <c r="L215" i="8"/>
  <c r="K215" i="8"/>
  <c r="M221" i="8"/>
  <c r="M222" i="8" s="1"/>
  <c r="M223" i="8" s="1"/>
  <c r="M215" i="8"/>
  <c r="V76" i="7"/>
  <c r="C73" i="7"/>
  <c r="J73" i="7"/>
  <c r="N73" i="7"/>
  <c r="I68" i="7"/>
  <c r="M68" i="7"/>
  <c r="Q68" i="7"/>
  <c r="G72" i="7"/>
  <c r="G73" i="7" s="1"/>
  <c r="K72" i="7"/>
  <c r="O72" i="7"/>
  <c r="C68" i="7"/>
  <c r="J68" i="7"/>
  <c r="N68" i="7"/>
  <c r="H72" i="7"/>
  <c r="H73" i="7" s="1"/>
  <c r="L72" i="7"/>
  <c r="P72" i="7"/>
  <c r="V72" i="7"/>
  <c r="V77" i="7" s="1"/>
  <c r="C35" i="5"/>
  <c r="E25" i="5"/>
  <c r="F25" i="5" s="1"/>
  <c r="E35" i="5"/>
  <c r="C35" i="3"/>
  <c r="G35" i="3"/>
  <c r="K35" i="3"/>
  <c r="K42" i="3" s="1"/>
  <c r="O35" i="3"/>
  <c r="D35" i="3"/>
  <c r="H35" i="3"/>
  <c r="L35" i="3"/>
  <c r="P35" i="3"/>
  <c r="P42" i="3" s="1"/>
  <c r="G42" i="3"/>
  <c r="E35" i="3"/>
  <c r="I35" i="3"/>
  <c r="I42" i="3" s="1"/>
  <c r="M35" i="3"/>
  <c r="M42" i="3" s="1"/>
  <c r="Q35" i="3"/>
  <c r="F35" i="3"/>
  <c r="F42" i="3" s="1"/>
  <c r="J35" i="3"/>
  <c r="N35" i="3"/>
  <c r="R35" i="3"/>
  <c r="R42" i="3" s="1"/>
  <c r="E42" i="3"/>
  <c r="C34" i="1"/>
  <c r="D34" i="1"/>
  <c r="F42" i="1"/>
  <c r="F20" i="1"/>
  <c r="E34" i="1"/>
  <c r="F27" i="13" l="1"/>
  <c r="D53" i="13"/>
  <c r="F37" i="13"/>
  <c r="N214" i="11"/>
  <c r="T214" i="11"/>
  <c r="V214" i="11"/>
  <c r="F225" i="11"/>
  <c r="F226" i="11" s="1"/>
  <c r="C214" i="11"/>
  <c r="F214" i="11"/>
  <c r="W214" i="11"/>
  <c r="P225" i="11"/>
  <c r="Q214" i="11"/>
  <c r="W224" i="11"/>
  <c r="W225" i="11" s="1"/>
  <c r="T225" i="11"/>
  <c r="T226" i="11" s="1"/>
  <c r="V225" i="11"/>
  <c r="R214" i="11"/>
  <c r="N225" i="11"/>
  <c r="V215" i="11"/>
  <c r="P214" i="11"/>
  <c r="R224" i="11"/>
  <c r="R225" i="11" s="1"/>
  <c r="R226" i="11" s="1"/>
  <c r="Q225" i="11"/>
  <c r="Q227" i="11" s="1"/>
  <c r="O73" i="7"/>
  <c r="P73" i="7"/>
  <c r="L73" i="7"/>
  <c r="K73" i="7"/>
  <c r="G69" i="7"/>
  <c r="V73" i="7"/>
  <c r="E53" i="13"/>
  <c r="F51" i="13"/>
  <c r="F52" i="13"/>
  <c r="F62" i="13"/>
  <c r="G62" i="13"/>
  <c r="E44" i="13"/>
  <c r="L224" i="8"/>
  <c r="F35" i="5"/>
  <c r="E42" i="5"/>
  <c r="F42" i="5" s="1"/>
  <c r="F34" i="1"/>
  <c r="E41" i="1"/>
  <c r="F41" i="1" s="1"/>
  <c r="F53" i="13" l="1"/>
</calcChain>
</file>

<file path=xl/sharedStrings.xml><?xml version="1.0" encoding="utf-8"?>
<sst xmlns="http://schemas.openxmlformats.org/spreadsheetml/2006/main" count="4141" uniqueCount="733">
  <si>
    <t>ΠΙΝΑΚΑΣ Α1: ΑΡΧΙΚΟ ΤΟΠΙΚΟ ΠΡΟΓΡΑΜΜΑ</t>
  </si>
  <si>
    <t>ΤΟΠΙΚΟ ΠΡΟΓΡΑΜΜΑ ΑΞΟΝΑ 4 του ΠΑΑ 2007-2013                                       ΒΟΡΕΙΑΣ ΠΕΛΟΠΟΝΝΗΣΟΥ</t>
  </si>
  <si>
    <t>ΑΡΧΙΚΟ Τ.Π.</t>
  </si>
  <si>
    <t>ΔΡΑΣΕΙΣ</t>
  </si>
  <si>
    <t>ΠΕΡΙΓΡΑΦΗ</t>
  </si>
  <si>
    <t>ΔΡΑΣΕΙΣ (πλήθος)</t>
  </si>
  <si>
    <t>ΕΡΓΑ (πλήθος)</t>
  </si>
  <si>
    <t>ΔΔ</t>
  </si>
  <si>
    <t>ποσό</t>
  </si>
  <si>
    <t>ποσοστό στη συνολική ΔΔ Τ.Π.</t>
  </si>
  <si>
    <t>L123α</t>
  </si>
  <si>
    <t>Αύξηση της αξίας των γεωργικών προϊόντων</t>
  </si>
  <si>
    <t>L123β</t>
  </si>
  <si>
    <t>Αύξηση της αξίας των δασοκομικών προϊόντων</t>
  </si>
  <si>
    <t>Υπομέτρο :   123 Αύξηση της αξίας των γεωργικών και δασοκομικών προϊόντων</t>
  </si>
  <si>
    <t>L311-1</t>
  </si>
  <si>
    <t>Ιδρύσεις, επεκτάσεις, εκσυγχρονισμοί μικρής δυναμικότητας υποδομών διανυκτέρευσης</t>
  </si>
  <si>
    <t>L311-2</t>
  </si>
  <si>
    <t>Ιδρύσεις, επεκτάσεις, εκσυγχρονισμοί χώρων εστίασης και αναψυχής</t>
  </si>
  <si>
    <t>L311-5</t>
  </si>
  <si>
    <t xml:space="preserve">Ιδρύσεις, επεκτάσεις, εκσυγχρονισμοί μονάδων οικοτεχνίας, χειροτεχνίας, παραγωγής ειδών παραδοσιακής τέχνης, βιοτεχνικών μονάδων </t>
  </si>
  <si>
    <t>L311-6</t>
  </si>
  <si>
    <t xml:space="preserve">Ιδρύσεις, επεκτάσεις, εκσυγχρονισμοί επιχειρήσεων παροχής υπηρεσιών </t>
  </si>
  <si>
    <t>L311-7</t>
  </si>
  <si>
    <t>Ιδρύσεις, επεκτάσεις, εκσυγχρονισμοί επιχειρήσεων παραγωγής ειδών διατροφής μετά την πρώτη μεταποίηση</t>
  </si>
  <si>
    <t xml:space="preserve">Υπομέτρο : 311 Διαφοροποίηση προς μη γεωργικές δραστηριότητες  </t>
  </si>
  <si>
    <t>L312-1</t>
  </si>
  <si>
    <r>
      <t xml:space="preserve">Ιδρύσεις, επεκτάσεις, εκσυγχρονισμοί βιοτεχνικών μονάδων </t>
    </r>
    <r>
      <rPr>
        <sz val="8"/>
        <color indexed="10"/>
        <rFont val="Arial"/>
        <family val="2"/>
        <charset val="161"/>
      </rPr>
      <t/>
    </r>
  </si>
  <si>
    <t>L312-2</t>
  </si>
  <si>
    <t>Ιδρύσεις, επεκτάσεις, εκσυγχρονισμοί επιχειρήσεων παροχής υπηρεσιών</t>
  </si>
  <si>
    <t>L312-3</t>
  </si>
  <si>
    <r>
      <t>Ιδρύσεις, επεκτάσεις, εκσυγχρονισμοί επιχειρήσεων παραγωγής ειδών διατροφής μετά την πρώτη μεταποίηση</t>
    </r>
    <r>
      <rPr>
        <sz val="9"/>
        <color indexed="10"/>
        <rFont val="Calibri"/>
        <family val="2"/>
        <charset val="161"/>
      </rPr>
      <t xml:space="preserve"> </t>
    </r>
  </si>
  <si>
    <t>Υπομέτρο 312: Στήριξη της δημιουργίας και ανάπτυξης πολύ μικρών επιχειρήσεων</t>
  </si>
  <si>
    <t xml:space="preserve">α) Παρεμβάσεις δημοσίου χαρακτήρα: </t>
  </si>
  <si>
    <t>L313-4</t>
  </si>
  <si>
    <r>
      <t xml:space="preserve">Προβολή και προώθηση των συγκριτικών πλεονεκτημάτων των περιοχών </t>
    </r>
    <r>
      <rPr>
        <i/>
        <sz val="9"/>
        <rFont val="Calibri"/>
        <family val="2"/>
        <charset val="161"/>
      </rPr>
      <t xml:space="preserve"> (και εντός περιοχών ΝΑΤURA). </t>
    </r>
  </si>
  <si>
    <t>β) Παρεμβάσεις ανάπτυξης επιχειρηματικής δραστηριότητας:</t>
  </si>
  <si>
    <t>L313-5</t>
  </si>
  <si>
    <t xml:space="preserve"> Ιδρύσεις, επεκτάσεις, εκσυγχρονισμοί μικρής δυναμικότητας υποδομών διανυκτέρευσης</t>
  </si>
  <si>
    <t>L313-6</t>
  </si>
  <si>
    <t>L313-8</t>
  </si>
  <si>
    <t>Ιδρύσεις επεκτάσεις, εκσυγχρονισμοί επιχειρήσεων παροχής υπηρεσιών για την εξυπηρέτηση του τουρισμού της υπαίθρου (εναλλακτικές μορφές τουρισμού, ειδικές μορφές τουρισμού, χώροι αθλοπαιδιών, χώροι γευσιγνωσίας)</t>
  </si>
  <si>
    <t>Υπομέτρο 313: Ενθάρρυνση τουριστικών δραστηριοτήτων</t>
  </si>
  <si>
    <t>L321-1</t>
  </si>
  <si>
    <t>Έργα υποδομής μικρής κλίμακας ( μικρά εγγειοβελτιωτικά έργα, έργα διαχείρισης υδατικών πόρων, μικρά έργα πρόσβασης στις γεωργικές εκμεταλλεύσεις)</t>
  </si>
  <si>
    <t>L321-2</t>
  </si>
  <si>
    <t xml:space="preserve">Κέντρα φροντίδας παιδιών προσχολικής ηλικίας, δημοτικές βιβλιοθήκες, ωδεία, χώροι άσκησης πολιτιστικών δραστηριοτήτων </t>
  </si>
  <si>
    <t>L321-3</t>
  </si>
  <si>
    <t>Ενίσχυση πολιτιστικών εκδηλώσεων και εκδηλώσεων ανάδειξης και διατήρησης της τοπικής κληρονομιάς - στήριξη πολιτιστικών φορέων για μικρής κλίμακας υποδομή, προμήθεια εξοπλισμού, μουσικών οργάνων, στολών</t>
  </si>
  <si>
    <t>Υπομέτρο 321: Βασικές υπηρεσίες για την οικονομία και τον αγροτικό πληθυσμό</t>
  </si>
  <si>
    <t>L323-2β</t>
  </si>
  <si>
    <t xml:space="preserve">Διατήρηση, αποκατάσταση και αναβάθμιση πολιτιστικών χαρακτηριστικών της αγροτικής υπαίθρου, τα οποία είχαν  παραγωγική δραστηριότητα μόνο κατά το παρελθόν και ενισχύονται ώστε να καταστούν επισκέψιμα και επιδεικτικά (όπως μύλοι, λιοτρίβια,  πατητήρια) </t>
  </si>
  <si>
    <t>L323-3</t>
  </si>
  <si>
    <t>Διατήρηση, αποκατάσταση και αναβάθμιση τοπίου της υπαίθρου (όπως αποκατάσταση περιβαλλοντικά υποβαθμισμένων περιοχών, δενδροφυτεύσεις με ενδημικά είδη)</t>
  </si>
  <si>
    <t>L323-4</t>
  </si>
  <si>
    <t xml:space="preserve">Παρεμβάσεις σε υφιστάμενα κτίρια για μετατροπή τους σε μουσεία-συλλογές-εκθετήρια που σχετίζονται με τη λαογραφική / αγροτική / πολιτιστική κληρονομιά              </t>
  </si>
  <si>
    <t>L323-5</t>
  </si>
  <si>
    <r>
      <t xml:space="preserve">Ενίσχυση πολιτιστικών εκδηλώσεων και εκδηλώσεων ανάδειξης και διατήρησης της τοπικής κληρονομιάς - στήριξη πολιτιστικών φορέων για μικρής κλίμακας υποδομή, προμήθεια εξοπλισμού, μουσικών οργάνων, στολών </t>
    </r>
    <r>
      <rPr>
        <b/>
        <sz val="9"/>
        <rFont val="Calibri"/>
        <family val="2"/>
        <charset val="161"/>
      </rPr>
      <t>(πρώην L321-3)</t>
    </r>
  </si>
  <si>
    <t>Υπομέτρο 323: Διατήρηση και αναβάθμιση της αγροτικής κληρονομιάς</t>
  </si>
  <si>
    <t xml:space="preserve">ΣΥΝΟΛΟ ΜΕΤΡΟΥ 41  - Στρατηγικές τοπικής ανάπτυξης </t>
  </si>
  <si>
    <t>421α</t>
  </si>
  <si>
    <t>Διατοπική συνεργασία</t>
  </si>
  <si>
    <t>421β</t>
  </si>
  <si>
    <t>Διακρατική  συνεργασία</t>
  </si>
  <si>
    <t>ΣΥΝΟΛΟ ΜΕΤΡΟΥ 421 - Διατοπική &amp; διακρατική συνεργασία</t>
  </si>
  <si>
    <t>431α</t>
  </si>
  <si>
    <t>Δαπάνες λειτουργίας της ΟΤΔ</t>
  </si>
  <si>
    <t>431β</t>
  </si>
  <si>
    <t>Απόκτηση δεξιοτήτων και εμψύχωση</t>
  </si>
  <si>
    <t>ΣΥΝΟΛΟ ΜΕΤΡΟΥ 431 - Δαπάνες λειτουργίας, απόκτηση δεξιοτήτων,  εμψύχωση</t>
  </si>
  <si>
    <t>ΣΥΝΟΛΟ ΤΟΠΙΚΟΥ ΠΡΟΓΡΑΜΜΑΤΟΣ</t>
  </si>
  <si>
    <t>ποσοστό ΔΔ Τεχνικής Στήριξης στη ΔΔ Μ41</t>
  </si>
  <si>
    <t>ΑΡΧΙΚΟ ΤΟΠΙΚΟ ΠΡΟΓΡΑΜΜΑ</t>
  </si>
  <si>
    <t>Υπομέτρα</t>
  </si>
  <si>
    <t>ΠΟΣΟ</t>
  </si>
  <si>
    <t>ποσοστό στη συνολική ΔΔ Μ41</t>
  </si>
  <si>
    <t>L123</t>
  </si>
  <si>
    <t>Αύξηση της αξίας των γεωργικών και δασοκομικών προϊόντων</t>
  </si>
  <si>
    <t>L311</t>
  </si>
  <si>
    <t xml:space="preserve">Διαφοροποίηση προς μη γεωργικές δραστηριότητες  </t>
  </si>
  <si>
    <t>L312</t>
  </si>
  <si>
    <t>Στήριξη της δημιουργίας και ανάπτυξης πολύ μικρών επιχειρήσεων</t>
  </si>
  <si>
    <t>L313</t>
  </si>
  <si>
    <t>Ενθάρρυνση τουριστικών δραστηριοτήτων</t>
  </si>
  <si>
    <t>ΔΡΑΣΕΙΣ ΕΠΙΧΕΙΡΗΜΑΤΙΚΟΤΗΤΑΣ</t>
  </si>
  <si>
    <t>L321</t>
  </si>
  <si>
    <t>Βασικές υπηρεσίες για την οικονομία και τον αγροτικό πληθυσμό</t>
  </si>
  <si>
    <t>L323</t>
  </si>
  <si>
    <t>Διατήρηση και αναβάθμιση της αγροτικής κληρονομιάς</t>
  </si>
  <si>
    <t>ΔΡΑΣΕΙΣ ΔΗΜΟΣΙΟΥ ΕΝΔΙΑΦΕΡΟΝΤΟΣ</t>
  </si>
  <si>
    <t>Μ41</t>
  </si>
  <si>
    <t>ΣΤΡΑΤΗΓΙΚΕΣ ΤΟΠΙΚΗΣ ΑΝΑΠΤΥΞΗΣ</t>
  </si>
  <si>
    <t>ΠΙΝΑΚΑΣ Α2: ΧΡΗΜΑΤΟΔΟΤΙΚΗ ΒΑΡΥΤΗΤΑ ΥΠΟΜΕΤΡΩΝ / ΜΕΤΡΩΝ ΤΡΟΠΟΠΟΙΗΣΕΩΝ ΕΝΣΩΜΑΤΩΣΗΣ ΣΤΟ ΠΡΟΓΡΑΜΜΑ ΤΩΝ ΣΥΜΠΛΗΡΩΜΑΤΙΚΩΝ ΠΙΣΤΩΣΕΩΝ</t>
  </si>
  <si>
    <t>ΜΕΤΡΑ / ΥΠΟΜΕΤΡΑ</t>
  </si>
  <si>
    <t>3η  Τροπ.</t>
  </si>
  <si>
    <t>5η  Τροπ.</t>
  </si>
  <si>
    <t>6η  Τροπ.</t>
  </si>
  <si>
    <t>Ενσωμάτωση νέας πίστωσης ΔΔ 358.920 €</t>
  </si>
  <si>
    <t>Ενσωμάτωση νέας πίστωσης ΔΔ 1.000.000 €</t>
  </si>
  <si>
    <t>Ενσωμάτωση νέας πίστωσης ΔΔ 700.000 €</t>
  </si>
  <si>
    <t>ΠΟΣΟΣΤΟ επί του ΣΥΝΟΛΟΥ</t>
  </si>
  <si>
    <t>Μ421</t>
  </si>
  <si>
    <t>ΔΙΑΤΟΠΙΚΗ -ΔΙΑΚΡΑΤΙΚΗ ΣΥΝΕΡΓΑΣΙΑ</t>
  </si>
  <si>
    <t>Μ431</t>
  </si>
  <si>
    <t>ΔΑΠΑΝΕΣ ΛΕΙΤΟΥΡΓΙΑΣ, ΑΠΟΚΤΗΣΗ ΔΕΞΙΟΤΗΤΩΝ, ΕΜΨΥΧΩΣΗ</t>
  </si>
  <si>
    <t>ΠΙΝΑΚΑΣ Α3: ΠΟΡΕΙΑ ΤΡΟΠΟΠΟΙΗΣΕΩΝ ΤΟΠΙΚΟΥ ΠΡΟΓΡΑΜΜΑΤΟΣ</t>
  </si>
  <si>
    <t>ΤΟΠΙΚΟ ΠΡΟΓΡΑΜΜΑ ΑΞΟΝΑ 4 του ΠΑΑ 2007-2013 ΒΟΡΕΙΑΣ ΠΕΛΟΠΟΝΝΗΣΟΥ</t>
  </si>
  <si>
    <t>1η Τροπ.</t>
  </si>
  <si>
    <t>2η Τροπ.</t>
  </si>
  <si>
    <t>4η  Τροπ.</t>
  </si>
  <si>
    <t>7η  Τροπ.</t>
  </si>
  <si>
    <t>5807/29.6.2009</t>
  </si>
  <si>
    <t>306/22-2-11</t>
  </si>
  <si>
    <t>8439/8-6-12</t>
  </si>
  <si>
    <t>12210/6-6-13</t>
  </si>
  <si>
    <t>8853/12-5-14</t>
  </si>
  <si>
    <t>22786/13-11-2014</t>
  </si>
  <si>
    <t>11695/22-6-2015</t>
  </si>
  <si>
    <t>19223/13-11-2015</t>
  </si>
  <si>
    <t>μεταφορά πιστώσεων από Δράση σε Δράση</t>
  </si>
  <si>
    <t>δεν αφορά τροποποίηση ΔΔ</t>
  </si>
  <si>
    <t>ΕΡΓΑ</t>
  </si>
  <si>
    <t>Ενεργές Δράσεις Μ41</t>
  </si>
  <si>
    <t>Ενίσχυση πολιτιστικών εκδηλώσεων και εκδηλώσεων ανάδειξης και διατήρησης της τοπικής κληρονομιάς - στήριξη πολιτιστικών φορέων για μικρής κλίμακας υποδομή, προμήθεια εξοπλισμού, μουσικών οργάνων, στολών (πρώην L321-3)</t>
  </si>
  <si>
    <t>1η Τροπ.  / 2η Τροπ.</t>
  </si>
  <si>
    <t>ΠΟΣΟΣΤΟ</t>
  </si>
  <si>
    <t xml:space="preserve"> ΜΕΤΡΟ 41  - Στρατηγικές τοπικής ανάπτυξης </t>
  </si>
  <si>
    <t xml:space="preserve"> ΜΕΤΡΟ 421 - Διατοπική &amp; διακρατική συνεργασία</t>
  </si>
  <si>
    <t xml:space="preserve"> ΜΕΤΡΟ  431 - Δαπάνες λειτουργίας, απόκτηση δεξιοτήτων,  εμψύχωση</t>
  </si>
  <si>
    <t>ΠΙΝΑΚΑΣ Α4: ΤΕΛΙΚΟ ΕΓΚΕΚΡΙΜΕΝΟ ΠΡΟΓΡΑΜΜΑ</t>
  </si>
  <si>
    <t>ΜΕΤΡΟ 41</t>
  </si>
  <si>
    <t>ΠΙΝΑΚΑΣ Α5: ΥΛΟΠΟΙΗΘΕΝ ΠΡΟΓΡΑΜΜΑ</t>
  </si>
  <si>
    <t>ΥΛΟΠΟΙΗΘΕΝ ΠΡΟΓΡΑΜΜΑ</t>
  </si>
  <si>
    <t>προκηρ.</t>
  </si>
  <si>
    <t>ΔΡΑΣΗ</t>
  </si>
  <si>
    <t>ΠΛΗΡΩΜΕΣ εντός 2007-2013</t>
  </si>
  <si>
    <t>πλήθος</t>
  </si>
  <si>
    <t>κωδ. ΟΠΣΑ</t>
  </si>
  <si>
    <t>ΕΠΩΝΥΜΙΑ ΥΠΟΨΗΦΙΟΥ ΕΠΕΝΔΥΤΗ</t>
  </si>
  <si>
    <t>ΤΙΤΛΟΣ ΕΠΕΝΔΥΣΗΣ</t>
  </si>
  <si>
    <t>ΘΕΣΗ</t>
  </si>
  <si>
    <t>ΠΛΗΘΟΣ ΕΡΓΩΝ</t>
  </si>
  <si>
    <t xml:space="preserve">ΠΛΗΡΩΘΕΙΣΑ ΔΔ </t>
  </si>
  <si>
    <t>ΠΛΗΘΟΣ ΠΛΗΡΩΜΩΝ</t>
  </si>
  <si>
    <t>1η</t>
  </si>
  <si>
    <t>Όψιμος Παναγιώτης</t>
  </si>
  <si>
    <t xml:space="preserve">Ίδρυση Οινοποιείου επεξεργασίας βιολογικών σταφυλιών </t>
  </si>
  <si>
    <t>Γυμνό  Αργολίδας</t>
  </si>
  <si>
    <t>2η</t>
  </si>
  <si>
    <t>Δ.Γ. ΣΩΤΗΡΟΠΟΥΛΟΣ &amp; ΣΙΑ ΕΕ</t>
  </si>
  <si>
    <t>Εκσυγχρονισμός &amp; μετεγκατ. μονάδας  μαρμελάδων και γλυκών κουταλιού</t>
  </si>
  <si>
    <t>Μούλκι Κιάτου Κορινθίας</t>
  </si>
  <si>
    <t>ΒΛΑΧΟΥ ΕΠΕ     (υπό σύσταση)</t>
  </si>
  <si>
    <t>Ίδρυση μονάδας τυποποίησης σαλιγκαριών</t>
  </si>
  <si>
    <t>Αρχαία Κόρινθος Κορινθίας</t>
  </si>
  <si>
    <t>3η</t>
  </si>
  <si>
    <t>Π.&amp; Ε. &amp; Ε. ΙΕΡΟΠΟΥΛΟΣ ΟΕ</t>
  </si>
  <si>
    <t>Ίδρυση οικογενειακής μονάδας παραγωγής οίνων βιολογικής αμπελουργίας</t>
  </si>
  <si>
    <t>ΒΑΡΗΕΣ ΝΕΜΕΑΣ</t>
  </si>
  <si>
    <t>ΑΜΠΕΛΟΥΡΓΙΑ - ΟΙΝΟΠΟΙΪΑ Α&amp;Γ ΠΑΠΑΙΩΑΝΝΟΥ ΟΕ</t>
  </si>
  <si>
    <t>Εκσυγχρονισμός Οινοποιείου</t>
  </si>
  <si>
    <t>ΑΡΧΑΙΑ          ΝΕΜΕΑ</t>
  </si>
  <si>
    <t>ΦΛΙΟΥΝΤΑ ΑΕ</t>
  </si>
  <si>
    <t xml:space="preserve">Ίδρυση μονάδας παραγωγής χυμών σταφυλιών και φρούτων </t>
  </si>
  <si>
    <t>ΕΟ ΝΕΜΕΑΣ- ΠΕΤΡΙΟΥ           Δ. ΝΕΜΕΑΣ</t>
  </si>
  <si>
    <t>Π.ΜΠΑΧΤΑΛΙΑΣ ΜΟΝΟΠΡΟΣΩΠΗ ΕΠΕ</t>
  </si>
  <si>
    <t xml:space="preserve"> Εκσυγχρονισμός - Βελτίωση Οινοποιείου </t>
  </si>
  <si>
    <t>ΖΕΥΓΟΛΑΤΕΙΟ Δ. ΒΕΛΟΥ- ΒΟΧΑΣ</t>
  </si>
  <si>
    <t>ΚΑΡΑΜΗΤΣΟΣ ΔΗΜΗΤΡΙΟΣ</t>
  </si>
  <si>
    <t>Εκσυγχρονισμός με μετεγκατάσταση Οινοποιείου</t>
  </si>
  <si>
    <t>ΚΟΥΤΣΙ Δ.ΝΕΜΕΑΣ</t>
  </si>
  <si>
    <t xml:space="preserve">Υπό σύσταση ΓΕΩΡΓΙΟΣ ΚΑΙ ΝΙΚΟΛΑΟΣ ΛΥΚΑΡΓΥΡΗΣ ΟΕ </t>
  </si>
  <si>
    <t xml:space="preserve">Εκσυγχρονισμός ελαιοτριβείου - τυποποιητηρίου βιολογικής πρώτης ύλης </t>
  </si>
  <si>
    <t>ΧΑΛΚΙ ΚΟΡΙΝΘΙΑΣ</t>
  </si>
  <si>
    <t>ΕΥΑΓΓΕΛΙΑ ΜΠΑΚΗ - ΑΝΔΡΕΑΣ ΤΖΩΤΖΟΣ Ε.Ε</t>
  </si>
  <si>
    <t xml:space="preserve">Ίδρυση μονάδας τυποποίησης ελαιολάδου και παραγωγής -τυποποίησης μαρμελάδων, γλυκών του κουταλιού και κομπόστας </t>
  </si>
  <si>
    <t>ΝΈΟ ΗΡΑΙΟ (ΧΩΝΙΚΑ) ΑΡΓΟΛΙΔΑΣ</t>
  </si>
  <si>
    <t>ΚΑΛΟΓΡΗΣ ΕΥΑΓΓΕΛΟΣ</t>
  </si>
  <si>
    <t xml:space="preserve"> Εκσυγχρονισμός παραδοσιακού οινοποιείου </t>
  </si>
  <si>
    <t xml:space="preserve">ΚΑΨΙΑ ΔΗΜΟΥ ΤΡΙΠΟΛΗΣ </t>
  </si>
  <si>
    <t xml:space="preserve">Ι. ΠΑΝΑΓΗΣ-Β. ΣΙΑΤΕΡΛΗΣ Ο.Ε </t>
  </si>
  <si>
    <t xml:space="preserve">Επέκταση τυποποιητηρίου - συσκευαστηρίου οπωροκηπευτικών </t>
  </si>
  <si>
    <t>ΑΝΥΦΙΟΥ       ΔΕ ΜΙΔΕΑΣ</t>
  </si>
  <si>
    <t>ΜΑΣΤΟΡΑΚΟΣ ΣΤΑΥΡΟΣ - ΑΓΡΟΤΙΚΑ ΠΡΟΪΟΝΤΑ Α.Ε.Β.Ε</t>
  </si>
  <si>
    <t xml:space="preserve">Εκσυγχρονισμός-επέκταση μονάδας συσκευασίας, τυποποίησης, διαλογής και συντήρησης νωπών οπωροκηπευτικών  </t>
  </si>
  <si>
    <t>ΜΟΥΛΚΙ ΔΗΜΟΥ ΣΙΚΥΩΝΙΩΝ</t>
  </si>
  <si>
    <t>ΔΟΥΡΗΣ ΠΑΝΑΓΙΩΤΗΣ</t>
  </si>
  <si>
    <t xml:space="preserve">Εκσυγχρονισμός Ελαιοτριβείου </t>
  </si>
  <si>
    <t>ΚΑΜΑΡΙ  ΞΥΛΟΚΑΣΤΡΟΥ</t>
  </si>
  <si>
    <t>4η</t>
  </si>
  <si>
    <t>Κουτσοδήμος Ανδρέας Κ.</t>
  </si>
  <si>
    <t>Ίδρυση μονάδας παραγωγής-εμφιάλωσης οίνων βιολογικής αμπελουργίας</t>
  </si>
  <si>
    <t>Πετρί</t>
  </si>
  <si>
    <t>ΚΑΣΚΟΥΤΑΣ ΟΕ</t>
  </si>
  <si>
    <t>Ίδρυση μονάδας παραγωγής συμπυκνωμένου χυμού σταφυλής</t>
  </si>
  <si>
    <t>Ρίζα Ξυλοκάστρου</t>
  </si>
  <si>
    <t>THIRSTY FRUITS IKE</t>
  </si>
  <si>
    <t>Εκσυγχρονισμός μονάδας αποξήρανσης φρούτων</t>
  </si>
  <si>
    <t>Ξυλόκαστρο</t>
  </si>
  <si>
    <t>ΜΗΤΡΟΣΥΛΗ ΠΑΝ.- ΜΗΤΡΟΣΥΛΗ ΑΙΚ. ΟΕ</t>
  </si>
  <si>
    <t>Εκσυγχρονισμός με νέα γραμμή τυποποίησης - συσκευασίας νωπών οπωροκηπευτικών</t>
  </si>
  <si>
    <t>Ανυφί Αργολίδας</t>
  </si>
  <si>
    <t>Ζάβος Θεόδωρος</t>
  </si>
  <si>
    <t>Ίδρυση μικρής μονάδας τυποποίησης - συσκευασίας μελιού σε ορεινή περιοχή</t>
  </si>
  <si>
    <t>Λεβίδι</t>
  </si>
  <si>
    <t>ΣΤΥΛΙΑΝΗ ΤΣΑΜΠΟΥΡΗ - ΑΘΗΝΑ ΛΑΦΑΖΑΝΗ 0Ε (ΑΜΠΕΛΟΣ ΟΕ)</t>
  </si>
  <si>
    <t>Χυμοποιείο Φρούτων και Λαχανικών</t>
  </si>
  <si>
    <t>Αρχαίες Κλεωνές</t>
  </si>
  <si>
    <t>υποσύνολο L123α</t>
  </si>
  <si>
    <t>Δενδρινέλλη Βιολέτα</t>
  </si>
  <si>
    <t>Βιοτεχνία Παραγωγής Ειδών Διατροφής</t>
  </si>
  <si>
    <t>Ζάχολη Ευρωστίνης</t>
  </si>
  <si>
    <t>υποσύνολο  L311-7</t>
  </si>
  <si>
    <t>Μανάβης Χρήστος</t>
  </si>
  <si>
    <t>Ίδρυση Αρτοποιείου</t>
  </si>
  <si>
    <t>Νεμέα Κορινθίας</t>
  </si>
  <si>
    <t>Ματσούκας Ανδρέας</t>
  </si>
  <si>
    <t>Ίδρυση βιοτεχνίας Σαπωνοποιϊας "Μεσόγειος"</t>
  </si>
  <si>
    <t>Παραλία Πεταλούς Κορινθίας</t>
  </si>
  <si>
    <t>ΚΟΥΤΣΟΓΚΙΛΑΣ ΑΝΑΣΤΑΣΙΟΣ</t>
  </si>
  <si>
    <t>Παραγωγή πάστας ελιάς</t>
  </si>
  <si>
    <t>ΕΞΑΜΙΛΙΑ ΚΟΡΙΝΘΙΑΣ</t>
  </si>
  <si>
    <t>υποσύνολο L312-1</t>
  </si>
  <si>
    <t>ΜΑΚΡΗΣ ΚΑΙ ΣΙΑ ΟΕ (υπό σύσταση)</t>
  </si>
  <si>
    <t>Ίδρυση παντοπωλείου "ΠΡΩΤΟΝ" στο Ζευγολατιό Βέλου-Βόχας</t>
  </si>
  <si>
    <t>Ζευγολατιό Κορινθίας</t>
  </si>
  <si>
    <t>ΧΡΗΣΤΟΣ ΒΕΛΕNΤΖΑΣ- ΚΩΝΣΤΑΝΤΙΝΟΣ ΟΙΚΟΝΟΜΟΥ ΟΕ (ARENA FC)</t>
  </si>
  <si>
    <t>Εκσυγχρονισμός αθλοχώρου</t>
  </si>
  <si>
    <t>ΒΛΑΧΟΣ - ΨΥΧΟΓΥΙΟΣ ΟΕ</t>
  </si>
  <si>
    <t>Κατασκευή γηπέδων αντισφαίρισης και κτιρίου πολλαπλών χρήσεων</t>
  </si>
  <si>
    <t>Άγιος Κων/νος Τρίπολης</t>
  </si>
  <si>
    <t>υποσύνολο L312-2</t>
  </si>
  <si>
    <t>Ν. ΜΠΟΥΖΙΝΕΛΟΣ &amp; Σ. ΓΑΣΤΟΥΝΙΩΤΗ ΟΕ</t>
  </si>
  <si>
    <t>Αύξηση δυναμικότητας μονάδας παραγωγής και τυποποίησης βιολογικού ξιδιού και πετιμεζιού &amp; Δράσεις εναλλακτικού  τουρισμού</t>
  </si>
  <si>
    <t>Κούτσι Κορινθίας</t>
  </si>
  <si>
    <t>ΑΦΟΙ Γ. ΤΣΕΚΑ Ο.Ε</t>
  </si>
  <si>
    <t>Προσθήκη κατ' επέκταση κτιρίου παραγωγής ζυμαρικών &amp; ειδών ζαχαροπλαστικής &amp; εκσυγχρονισμός παραγωγικού εξοπλισμού</t>
  </si>
  <si>
    <t>Καρκαλού Δημητσάνας Αρκαδίας</t>
  </si>
  <si>
    <t xml:space="preserve">ΙΣΘΜΙΑΚΗ ΟΙΝΟΠΟΙΪΑ -ΟΞΟΠΟΙΪΑ ΑΒΕΕ </t>
  </si>
  <si>
    <t>Εκσυγχρονισμός μονάδας παραγωγής και συσκευασίας ξυδιού</t>
  </si>
  <si>
    <t>Εξαμίλια Κορινθίας</t>
  </si>
  <si>
    <t>ΚΟΡΙΝΘΙΑΚΗ ΖΥΘΟΠΟΙΪΑ ΑΕ</t>
  </si>
  <si>
    <t xml:space="preserve">Μονάδα παραγωγής και εμφιάλωσης τοπικής μπύρας </t>
  </si>
  <si>
    <t>ΚΡΗΤΙΚΑ ΑΡΧΑΙΑΣ ΚΟΡΙΝΘΟΥ</t>
  </si>
  <si>
    <t>ΠΕΤΡΟΣ ΚΑΛΟΓΕΡΟΠΟΥΛΟΣ ΚΑΙ ΣΙΑ Ο.Ε</t>
  </si>
  <si>
    <t xml:space="preserve"> Ίδρυση μονάδας παραγωγής Τσίπουρου </t>
  </si>
  <si>
    <t>ΖΕΥΓΟΛΑΤΕΙΟ ΔΗΜΟΥ ΤΡΙΠΟΛΗΣ</t>
  </si>
  <si>
    <t>Μπακογιάννη Κυριακή</t>
  </si>
  <si>
    <t xml:space="preserve">Εργαστήριο ζυμαρικών </t>
  </si>
  <si>
    <t>Καρύταινα</t>
  </si>
  <si>
    <t>ΚΟΡΙΝΘΙΑΚΗ ΖΥΘΟΠΟΙΙΑ ΑΕ</t>
  </si>
  <si>
    <t>Μηχανολογική επέκταση και βελτιώσεις - συμπληρώσεις Μονάδας Παραγωγής και εμφιάλωσης τοπικής μπύρας</t>
  </si>
  <si>
    <t>Αρχαία Κόρινθος</t>
  </si>
  <si>
    <t>υποσύνολο L312-3</t>
  </si>
  <si>
    <t>L313.4</t>
  </si>
  <si>
    <t>ΤΟΠΙΚΟ ΣΥΜΦΩΝΟ ΠΟΙΟΤΗΤΑΣ ΒΟΡΕΙΑΣ ΠΕΛΟΠΟΝΝΗΣΟΥ "ΟΡΕΙΝΑ"</t>
  </si>
  <si>
    <t>Προβολή Βόρειας Πελοποννήσου</t>
  </si>
  <si>
    <t>όλη η περιοχή παρέμβασης</t>
  </si>
  <si>
    <t>υποσύνολο L313.4</t>
  </si>
  <si>
    <t>ΠΟΤΕΑΣ ΓΕΩΡΓΙΟΣ &amp; ΠΟΤΕΑ ΣΤΑΥΡΟΥΛΑ ΕΕ (υπό σύσταση)</t>
  </si>
  <si>
    <t>Μετατροπή τριώροφης παραδοσιακής κατοικίας σε παραδοσιακό ξενώνα - 'Ξενώνας Καζαγλή"</t>
  </si>
  <si>
    <t>Δημητσάνα Δ. Γορτυνίας Αρκαδίας</t>
  </si>
  <si>
    <t>υποσύνολο L313-5</t>
  </si>
  <si>
    <t>Φλωροσκούφης Χρήστος</t>
  </si>
  <si>
    <t>Παραδοσιακό Καφενείο "Εδωδή"</t>
  </si>
  <si>
    <t>Λυγιά Ευρωστίνης</t>
  </si>
  <si>
    <t>Ηλιόπουλος Μιχαήλ</t>
  </si>
  <si>
    <t>Παραδοσιακή Ταβέρνα "Ο Σπήλιος"</t>
  </si>
  <si>
    <t>Χαλκί Κορινθίας</t>
  </si>
  <si>
    <t xml:space="preserve">L313-6 </t>
  </si>
  <si>
    <t>ΣΤΡΑΒΟΥΛΗΣ ΠΑΝΑΓΙΩΤΗΣ</t>
  </si>
  <si>
    <t>Δημιουργία καφετέριας στο Λεβίδι Αρκαδίας</t>
  </si>
  <si>
    <t>Λεβίδι Αρκαδίας</t>
  </si>
  <si>
    <t>ΒΛΑΣΣΗΣ ΑΝΑΣΤΑΣΙΟΣ</t>
  </si>
  <si>
    <t>Εκσυγχρονισμός-Αναβάθμιση - Εξοπλισμού Ψαροτάβερνας στον Κάβο Ισθμίας</t>
  </si>
  <si>
    <t>Κάβος Ισθμίας Κορινθίας</t>
  </si>
  <si>
    <t>Αντωνόπουλος Γεώργιος</t>
  </si>
  <si>
    <t>Ίδρυση παραδοσιακού καφενείου</t>
  </si>
  <si>
    <t>Στέρνα Αργολίδας</t>
  </si>
  <si>
    <t>Ξηρόκωστα Ευσταθία</t>
  </si>
  <si>
    <t>εκσυγχρονισμός KYE (καφετέρια-μεζοδοπωλείο)</t>
  </si>
  <si>
    <t>Ίσαρι</t>
  </si>
  <si>
    <t xml:space="preserve">υποσύνολο L313-6 </t>
  </si>
  <si>
    <t xml:space="preserve">L313-8 </t>
  </si>
  <si>
    <t>Χρονόπουλος Θεόδωρος</t>
  </si>
  <si>
    <t>Αναβάθμιση εγκαταστάσεων και εξοπλισμού Χιονοδρομικού Κέντρου Μαινάλου</t>
  </si>
  <si>
    <t xml:space="preserve">υποσύνολο L313-8 </t>
  </si>
  <si>
    <t xml:space="preserve">ΔΗΜΟΣ ΝΑΥΠΛΙΕΩΝ </t>
  </si>
  <si>
    <t>Αγροτική οδοποιϊα Δ.Ναυπλιέων</t>
  </si>
  <si>
    <t>Δημοτική Ενότητα Μιδέας Δ. Ναυπλιέων Αρκαδίας</t>
  </si>
  <si>
    <t>ΔΗΜΟΣ ΝΕΜΕΑΣ</t>
  </si>
  <si>
    <t xml:space="preserve">Αγροτική Οδοποιϊα  Τ.Κ Αρχ. Κλεωνών </t>
  </si>
  <si>
    <t>Αρχαίες Κλεωνές Δ. Νεμέας</t>
  </si>
  <si>
    <t xml:space="preserve">ΔΗΜΟΣ ΑΡΓΟΥΣ - ΜΥΚΗΝΩΝ </t>
  </si>
  <si>
    <t xml:space="preserve">Οδοποιϊα LEADER </t>
  </si>
  <si>
    <t xml:space="preserve">Μαλανδρένι Δ. Αργους-Μυκηνών Αργολίδας </t>
  </si>
  <si>
    <t>ΔΗΜΟΣ ΞΥΛΟΚΑ-ΣΤΡΟΥ- ΕΥΡΩΣΤΙΝΗΣ</t>
  </si>
  <si>
    <t xml:space="preserve">Βελτίωση αγροτικής οδοποιϊας </t>
  </si>
  <si>
    <t>Μελιίσσι, Καμάρι, Λυκοποριά, Ευρωστίνη-Ροζενά  Δ.Ξυλοκάστρου-Ευρωστίνης</t>
  </si>
  <si>
    <t xml:space="preserve">ΔΗΜΟΣ ΣΙΚΥΩΝΙΩΝ </t>
  </si>
  <si>
    <t>Αγροτική οδοποιία στα Τ.Δ Κλημεντίου, Σουλίου, Κρυονερίου, Διμηνιού και Σικυώνος του Δήμου Σικυωνίων</t>
  </si>
  <si>
    <t>Τ.Δ Κλημεντίου, Σουλίου, Κρυονερίου, Διμηνιού και Σικυώνος του Δήμου Σικυωνίων</t>
  </si>
  <si>
    <t>υποσύνολο L321-1</t>
  </si>
  <si>
    <t>Μορφωτικός &amp; Εξωραϊστικός Σύλλογος Αρτεμισίου</t>
  </si>
  <si>
    <t xml:space="preserve">Αντικατάσταση κουφωμάτων αίθουσας Συλλόγου καθώς και προμήθεια οπτικοακουστικού εξοπλισμού </t>
  </si>
  <si>
    <t>Αρτεμίσιο Μαντινείας</t>
  </si>
  <si>
    <t>ΠΟΛΙΤΙΣΤΙΚΟΣ ΣΥΛΛΟΓΟΣ ΑΝΩ ΚΑΡΥΩΤΩΝ "Ο ΛΥΚΑΙΟΣ ΔΙΑΣ" (εκ μεταφοράς από τη Δράση L323-4)</t>
  </si>
  <si>
    <t xml:space="preserve">Παρεμβάσεις-διαρρυθμίσεις σε υφιστάμενο κτίριο της Λύκαιας Ακαδημίας / Αίθουσα πολλαπλών χρήσεων με ψηφιακό-διαδραστικό σύστημα προβολής/ανάδειξης Παρράσιας Πολιτιστικής κληρονομιάς &amp; διαμόρφωση περιβάλλοντος χώρου </t>
  </si>
  <si>
    <t>Άνω Καρυές Δ. Μεγαλόπολης Αρκαδίας</t>
  </si>
  <si>
    <t>ΔΗΜΟΣ  ΣΙΚΥΩΝΙΩΝ</t>
  </si>
  <si>
    <t>Επισκευή - συντήρηση διώροφου δημοτικού κτιρίου για την δημιουργία κέντρου μελετών Αρχαίας Σικυώνας</t>
  </si>
  <si>
    <t>Κρυονέρι Δ. Σικυωνίων Κορινθίας</t>
  </si>
  <si>
    <t>ΔΗΜΟΣ ΞΥΛΟΚΑΣΤΡΟΥ -ΕΥΡΩΣΤΙΝΗΣ</t>
  </si>
  <si>
    <t>Προμήθεια &amp; εγκατάσταση αθλητικού εξοπλισμού για την διαμόρφωση γηπέδου ποδοσφαίρου 5χ5 στη ΔΚ Ξυλοκάστρου</t>
  </si>
  <si>
    <t xml:space="preserve">Εκτός σχεδίου Ξυλοκάστρου Κορινθίας </t>
  </si>
  <si>
    <t>ΔΗΜΟΣ ΓΟΡΤΥΝΙΑΣ</t>
  </si>
  <si>
    <t>Κατασκευή γηπέδου μπάσκετ-βόλευ στο Γυμνάσιο- Λύκειο Βυτίνας</t>
  </si>
  <si>
    <t>Βυτίνα Αρκαδίας</t>
  </si>
  <si>
    <t>ΔΗΜΟΣ  ΓΟΡΤΥΝΙΑΣ</t>
  </si>
  <si>
    <t>Κατασκευή γηπέδου μπάσκετ-βόλευ στο Γυμνάσιο- Λύκειο Δημητσάνας</t>
  </si>
  <si>
    <t>Δημητσάνα Αρκαδίας</t>
  </si>
  <si>
    <t xml:space="preserve">ΕΚΠΟΛΙΤΙΙΣΤΙΚΟΣ ΚΑΙ ΜΟΡΦΩΤΙΚΟΣ ΣΥΛΛΟΓΟΣ ΝΕΩΝ ΚΡΥΟΝΕΡΙΟΥ </t>
  </si>
  <si>
    <t>Πολύκεντρο Κρυονερίου</t>
  </si>
  <si>
    <t xml:space="preserve">ΕΞΩΡΑΪΣΤΙΚΟΣ  ΠΟΛΙΤΙΣΤΙΚΟΣ &amp; ΑΘΛΗΤΙΚΟΣ  ΣΥΛΛΟΓΟΣ  ΚΑΣΤΡΑΚΙΟΥ ΚΟΡΙΝΘΙΑΣ  </t>
  </si>
  <si>
    <t>Εξοπλισμός αίθουσας Εξωραϊστικού Πολιτιστικού &amp; Αθλητικού Συλλόγου Καστρακίου Κορινθίας</t>
  </si>
  <si>
    <t>ΚΑΣΤΡΑΚΙ ΔΗΜΟΥ ΝΕΜΕΑΣ</t>
  </si>
  <si>
    <t xml:space="preserve">ΠΟΛΙΤΙΣΤΙΚΟΣ ΚΥΚΛΟΣ ΤΙΤΑΝΗΣ </t>
  </si>
  <si>
    <t>Δημιουργία κέντρου πολιτιστικών και μορφωτικών δραστηριοτήτων</t>
  </si>
  <si>
    <t xml:space="preserve">ΤΙΤΑΝΗΣ Δ. ΣΙΚΥΩΝΙΩΝ </t>
  </si>
  <si>
    <t>ΔΗΜΟΣ ΞΥΛΟΚΑΣΤΡΟΥ - ΕΥΡΩΣΤΙΝΗΣ</t>
  </si>
  <si>
    <t>Προμήθεια εξοπλισμού και διαμόρφωση περιβάλλοντος χώρου γηπέδου ποδοσφαίρου στη ΔΚ Ξυλοκάστρου</t>
  </si>
  <si>
    <t>ΞΥΛΟΚΑΣΤΡΟ</t>
  </si>
  <si>
    <t>υποσύνολο L321-2</t>
  </si>
  <si>
    <t>ΔΗΜΟΣ ΤΡΙΠΟΛΗΣ</t>
  </si>
  <si>
    <t>Διαμόρφωση χώρου στο Κατρέικο Πηγάδι οικισμού Μηλιάς Νεστάνης</t>
  </si>
  <si>
    <t>Νεστάνη Δ. Τρίπολης Αρκαδίας</t>
  </si>
  <si>
    <t>ΙΕΡΑ ΜΟΝΗ ΑΓΙΟΥ ΝΙΚΟΛΑΟΥ ΒΑΡΣΩΝ</t>
  </si>
  <si>
    <t xml:space="preserve">Αποκατάσταση παραδοσιακών κτισμάτων, λίθινου αλωνιού και άμεσου αγροτικού περιβάλλοντος χώρου σε μετόχι Ι.Μ. Αγίου Νικολάου Βαρσών </t>
  </si>
  <si>
    <t xml:space="preserve">ΝΕΟΧΩΡΙ ΔΗΜΟΥ ΤΡΙΠΟΛΗΣ </t>
  </si>
  <si>
    <t>υποσύνολο L323-2β</t>
  </si>
  <si>
    <t xml:space="preserve">L323-4 </t>
  </si>
  <si>
    <t xml:space="preserve">ΣΥΝΔΕΣΜΟΣ ΔΑΡΑΙΩΝ </t>
  </si>
  <si>
    <t xml:space="preserve">Αλλαγή χρήσης προϋφιστάμενης του 1955 κατοικίας σε Μουσείο - Εκθετήριο Λαϊκής Τέχνης Δάρα Αρκαδίας </t>
  </si>
  <si>
    <t>Δάρα Δ. Τρίπολης Αρκαδίας</t>
  </si>
  <si>
    <t>Κέντρο προβολής των παραδοσιακών τεχνών του μετάλλου  στη Στεμνίτσα</t>
  </si>
  <si>
    <t>Στεμνίτσα Δ. Γορτυνίας Αρκαδίας</t>
  </si>
  <si>
    <t xml:space="preserve">υποσύνολο L323-4 </t>
  </si>
  <si>
    <t>L323.5 (πρ. L321-3)</t>
  </si>
  <si>
    <t>Λαογραφική Εστία Τρίπολης</t>
  </si>
  <si>
    <t>Προμήθεια Παραδοσιακών φορεσιών, παραδοσιακών μουσικών οργάνων, εξοπλισμού πολυμέσων και εντυπου υλικού στο Σωματείο "Λαογραφική Εστία Τρίπολης"</t>
  </si>
  <si>
    <t>Δάρα Αρκαδίας</t>
  </si>
  <si>
    <t xml:space="preserve">ΣΥΛΛΟΓΟΣ ΓΙΑ ΤΗΝ ΑΝΑΒΙΩΣΗ ΤΩΝ ΝΕΜΕΩΝ ΑΓΩΝΩΝ </t>
  </si>
  <si>
    <t>Νέμεα 2012 (5η Σύγχρονη Νεμεάδα)</t>
  </si>
  <si>
    <t>Αρχαία Νεμέα Κορινθίας</t>
  </si>
  <si>
    <t>ΑΕΘΛΙΟΣ - ΔΙΕΘΝΗΣ ΣΥΛΛΟΓΟΣ ΑΓΩΝΩΝ ΔΡΟΜΟΥ ΥΠΕΡΑΠΟΣΤΑΣΗΣ</t>
  </si>
  <si>
    <t>ΑΕΘΛΙΟΣ- ΟΛΥΜΠΙΟΣ ΔΡΟΜΟΣ 2014</t>
  </si>
  <si>
    <t>από Αρχαία Νεμέα Κορινθίας μέχρι όρια Αρκαδίας -Ηλείας</t>
  </si>
  <si>
    <t>ΠΟΛΙΤΙΣΤΙΚΟΣ ΣΥΛΛΟΓΟΣ ΠΕΡΙΟΧΗΣ ΒΥΤΙΝΑΣ  ''ΚΩΝ/ΝΟΣ ΠΑΠΑΡΡΗΓΟΠΟΥΛΟΣ"</t>
  </si>
  <si>
    <t>Ενίσχυση πολιτιστικών εκδηλώσεων Πολιτιστικού Συλλόγου περιοχής Βυτίνας ''Κων/νος Παπαρρηγόπουλος"</t>
  </si>
  <si>
    <t>Βυτίνα Δ. Γορτυνίας Αρκαδίας</t>
  </si>
  <si>
    <t>ΑΓΡΟΤΙΚΟΣ ΠΟΛΙΤΙΣΤΙΚΟΣ ΣΥΛΛΟΓΟΣ ΛΙΜΝΗΣ "ΤΟ ΑΓΑΛΙ"</t>
  </si>
  <si>
    <t>Προμήθεια Παραδοσιακών στολών &amp; Ηλεκτρονικού εξοπλισμού του Αγροτικού-Πολιτιστικού Συλλόγου  Λίμνης ¨ΤΟ ΆΓΑΛΙ'</t>
  </si>
  <si>
    <t>Λίμνη Δ. Τρίπολης Αρκαδίας</t>
  </si>
  <si>
    <t>ΠΟΛΙΤΙΣΤΙΚΟΣ ΣΥΛΛΟΓΟΣ ΑΝΩ ΚΑΡΥΩΤΩΝ "Ο ΛΥΚΑΙΟΣ ΔΙΑΣ"</t>
  </si>
  <si>
    <t>11η  Αναβίωση Λυκαίων Αγώνων 2013</t>
  </si>
  <si>
    <t>Φεστιβάλ Μελιού Βυτίνας και προϊόντων μέλισσας</t>
  </si>
  <si>
    <t>L323.5</t>
  </si>
  <si>
    <t>Σύλλογος για την Αναβίωση Νεμέων Αγώνων</t>
  </si>
  <si>
    <t>6η Αναβίωση Νεμέων Αγώνων</t>
  </si>
  <si>
    <t>Αρχαία Νεμέα</t>
  </si>
  <si>
    <t>Σύνδεσμος  οινοποιών "ΠΟΠ ΝΕΜΕΑΣ''</t>
  </si>
  <si>
    <t>Μεγάλες Μέρες της Νεμέας 2015</t>
  </si>
  <si>
    <t>Νεμέα</t>
  </si>
  <si>
    <t xml:space="preserve">Διεθνής Σύλλογος Αγώνων Δρόμου Υπεραποστάσεων ‘Αέθλιος’ </t>
  </si>
  <si>
    <t>Διεξαγωγή Αγώνων Δρόμου Υπεραποστάσεων</t>
  </si>
  <si>
    <t>περιοχή παρέμβασης</t>
  </si>
  <si>
    <t>Λύκειο Ελληνίδων Τρίπολης</t>
  </si>
  <si>
    <t>Αναβίωση παραδοσιακού γάμου στο Αρτεμίσιο Αρκαδίας</t>
  </si>
  <si>
    <t>ΧΟΡΕΥΤΙΚΟΣ &amp; ΛΑΟΓΡΑΦΙΚΟΣ ΣΥΛΛΟΓΟΣ ΣΤΙΜΑΓΚΑΣ "ΘΥΑΜΙΣ"</t>
  </si>
  <si>
    <t>Παρουσίαση παραδοσιακής φορεσιάς</t>
  </si>
  <si>
    <t>Στιμάγκα</t>
  </si>
  <si>
    <t>υποσύνολο L323.5</t>
  </si>
  <si>
    <t>ΣΥΝΟΛΟ</t>
  </si>
  <si>
    <t>ιδιωτικά έργα</t>
  </si>
  <si>
    <t>δημόσια έργα</t>
  </si>
  <si>
    <t>σύνολο</t>
  </si>
  <si>
    <t>ΠΙΝΑΚΑΣ Α6: ΠΛΗΡΩΜΕΣ ΕΝΤΟΣ ΠΑΑ 2007-1013 ΑΝΑ ΔΡΑΣΗ / ΕΡΓΟ</t>
  </si>
  <si>
    <t>ΠΙΝΑΚΑΣ Α7: ΠΕΡΑΤΩΘΕΝΤΑ ΕΡΓΑ</t>
  </si>
  <si>
    <t>Προκήρ.</t>
  </si>
  <si>
    <t>ΔΡΑΣΗ / ΥΠΟΜΕΤΡΟ</t>
  </si>
  <si>
    <t>ΚΩΔ ΟΠΣΑ</t>
  </si>
  <si>
    <t>ΝΟΜΟΣ</t>
  </si>
  <si>
    <t>ΠΛΗΡΩΜΕΣ                               εντός 2007-2013</t>
  </si>
  <si>
    <t>ΘΕΣΕΙΣ ΕΡΓΑΣΙΑΣ (ΕΜΕ)</t>
  </si>
  <si>
    <t>ΔΙΚΑΙΟΥΧΟΙ</t>
  </si>
  <si>
    <t>ΕΓΚΑΤΑΣΤΑΣΕΙΣ ΣΥΣΤΗΜΑΤΩΝ</t>
  </si>
  <si>
    <t>ΠΑΡΑΓΩΓΗ</t>
  </si>
  <si>
    <t>ΗΜΕΡΟΜΗΝΙΕΣ</t>
  </si>
  <si>
    <t>ΔΙΑΡΚΕΙΑ ΥΛΟΠΟΙΗΣΗΣ (μήνες)</t>
  </si>
  <si>
    <t>ΑΡΓΟΛΙΔΑ</t>
  </si>
  <si>
    <t>ΑΡΚΑΔΙΑ</t>
  </si>
  <si>
    <t>ΚΟΡΙΝΘΙΑ</t>
  </si>
  <si>
    <t xml:space="preserve">ΠΟΣΟ ΔΔ </t>
  </si>
  <si>
    <t>ΓΥΝΑΙΚΕΣ</t>
  </si>
  <si>
    <t>ΝΕΟΙ ΚΑΤΩ ΤΩΝ 25 ΕΤΩΝ</t>
  </si>
  <si>
    <t>ΑΠΕ  (ΣΜΠΕ1)</t>
  </si>
  <si>
    <t>ΑΝΑΚΥΚΛΩΣΗΣ ΣΤΕΡΕΩΝ ΑΠΟΒΛΗΤΩΝ (ΣΜΠΕ2)</t>
  </si>
  <si>
    <t>ΠΕΡΙΒΑΛΛΟΝΤΙΚΗΣ ΔΙΑΧΕΙΡΙΣΗΣ (ΣΜΠΕ5)</t>
  </si>
  <si>
    <t xml:space="preserve">ΣΥΜΒΑΤΙΚΗ </t>
  </si>
  <si>
    <t xml:space="preserve">ΒΙΟΛΟΓΙΚΗ </t>
  </si>
  <si>
    <t>ΥΠΟΓΡΑ  ΦΗ ΣΥΜΒΑΣΗΣ</t>
  </si>
  <si>
    <t>ΑΠΟΠΛΗ ΡΩΜΗ</t>
  </si>
  <si>
    <t>ΣΥΝΟΛΟ L123α</t>
  </si>
  <si>
    <t xml:space="preserve">L311-7 </t>
  </si>
  <si>
    <t>ΣΥΝΟΛΟ L311-7</t>
  </si>
  <si>
    <t>ΣΥΝΟΛΟ L312-1</t>
  </si>
  <si>
    <t>ΣΥΝΟΛΟ L312-2</t>
  </si>
  <si>
    <t>ΣΥΝΟΛΟ L312-3</t>
  </si>
  <si>
    <t>ΣΥΝΟΛΟ L313.4</t>
  </si>
  <si>
    <t xml:space="preserve">ΣΥΝΟΛΟ L313-6 </t>
  </si>
  <si>
    <t>ΣΥΝΟΛΟ L321-1</t>
  </si>
  <si>
    <t>ΣΥΝΟΛΟ L321-2</t>
  </si>
  <si>
    <t>ΣΥΝΟΛΟ L323-2β</t>
  </si>
  <si>
    <t xml:space="preserve">ΣΥΝΟΛΟ L323-4 </t>
  </si>
  <si>
    <t>26/11/205</t>
  </si>
  <si>
    <t>ΣΥΝΟΛΟ L323.5</t>
  </si>
  <si>
    <t>ΓΕΝΙΚΟ ΣΥΝΟΛΟ</t>
  </si>
  <si>
    <t>Μέση ΔΔ /ΕΜΕ</t>
  </si>
  <si>
    <t>μέσοι χρόνοι υλοποίησης</t>
  </si>
  <si>
    <t>μήνες</t>
  </si>
  <si>
    <t xml:space="preserve">ΥΠΟΒΛΗΘΕΙΣΕΣ ΠΡΟΤΑΣΕΙΣ </t>
  </si>
  <si>
    <t>Προκηρ.</t>
  </si>
  <si>
    <t>ΑΙΤΗΘΕΙΣ ΠΡΟΫΠΟΛΟΓΙΣΜΟΣ</t>
  </si>
  <si>
    <t>ΑΙΤΗΘΕΙΣΑ ΔΔ</t>
  </si>
  <si>
    <t>ΕΙΔΟΣ ΠΡΟΤΑΣΗΣ</t>
  </si>
  <si>
    <t>ΙΔΡΥΣΕΙΣ</t>
  </si>
  <si>
    <t xml:space="preserve">ΕΠΕΚΤ. / ΕΚΣΥΓΧΡ. </t>
  </si>
  <si>
    <t>ΔΗΜΟΣΙΟΥ ΕΝΔΙΑΦ.</t>
  </si>
  <si>
    <t>Δεληγιάννης ΑΕ</t>
  </si>
  <si>
    <t>Ανακατασκευή - Εκσυγχρονισμός υπάρχοντος Τυροκομείου</t>
  </si>
  <si>
    <t>Στενό Κορυθίου</t>
  </si>
  <si>
    <t>Ν. Μπουζινέλος- Σ. Γαστουνιώτη ΟΕ</t>
  </si>
  <si>
    <t>Αύξηση δυναμικότητας μονάδας παραγωγής και τυποποίησης βιολογικού ξυδιού και πετιμεζιού</t>
  </si>
  <si>
    <t>Κούτσι Δ. Νεμέας</t>
  </si>
  <si>
    <t>Αγροτικά Βιολογικά ΠροΪόντα ΕΠΕ</t>
  </si>
  <si>
    <t>Εκσυγχρονισμός Μονάδας Συσκευασίας και εμπορίας αγροτικών βιολογικών προϊόντων</t>
  </si>
  <si>
    <t>Μαλανδρένι Αργολίδας</t>
  </si>
  <si>
    <t>Αργολική Οινοποιία Σπύρος Φράγκος &amp; ΣΙΑ ΟΕ</t>
  </si>
  <si>
    <t>Εκσυγχρονισμός Οινοποιείου χωρίς μετεγκατάσταση και χωρίς αύξηση δυναμικότητας για παραγωγή Οίνων Ποιότητας</t>
  </si>
  <si>
    <t>'Κτήμα Αχ. Λαμψίδη ΑΕ'' (υπό σύσταση)</t>
  </si>
  <si>
    <t>Οινοποιείο της "ΚΤΗΜΑ ΑΧ. ΛΑΜΨΙΔΗ ΑΕ"</t>
  </si>
  <si>
    <t>Μποζικά Κορινθίας</t>
  </si>
  <si>
    <t>υποσύνολο L123β</t>
  </si>
  <si>
    <t>υποσύνολο L311-1</t>
  </si>
  <si>
    <t>Καπετάνου Βασιλική</t>
  </si>
  <si>
    <t xml:space="preserve">Ίδρυση Παραδοσιακού Καφενείου στο Δ.Δ. Σχινοχωρίου </t>
  </si>
  <si>
    <t>Σχινοχώρι Αργολίδας</t>
  </si>
  <si>
    <t>υποσύνολο L311-2</t>
  </si>
  <si>
    <t>υποσύνολο L311-5</t>
  </si>
  <si>
    <t>υποσύνολο L311-6</t>
  </si>
  <si>
    <t>Π. ΚΑΡΑΘΑΝΑΣΗΣ &amp; ΣΙΑ ΕΕ "ΟΙΚΟΘΕΝ ΠΑΝΤΟΠΩΛΕΙΟ"</t>
  </si>
  <si>
    <t>Δημιουργία Βιοτεχνικής Μονάδας Παραγωγής Τοπικών Παραδοσιακών Προϊόντων, αρτοσκευασμάτων και ζαχαροπλαστικής, συμβατικής και βιολογικής γεωργίας</t>
  </si>
  <si>
    <t>Περιβόλια Μεγαλόπολης</t>
  </si>
  <si>
    <t>Καραχάλιος Νικόλαος</t>
  </si>
  <si>
    <t>Δημιουργία Μονάδας Οργανοποιείας με παροχή μουσικών και κατασκευαστικών υπηρεσιών</t>
  </si>
  <si>
    <t>Βλαχέρνα Αρκαδίας</t>
  </si>
  <si>
    <t>Ε. &amp; Λ. ΣΑΚΕΛΛΑΡΙΟΥ ΟΕ</t>
  </si>
  <si>
    <t>Ίδρυση παραδοσιακού Παντοπωλείου</t>
  </si>
  <si>
    <t>ΑΦΟΙ Γ. ΤΣΕΚΑ ΟΕ</t>
  </si>
  <si>
    <t>Επέκταση - Εκσυγχρονισμός Εργαστηρίου παρασκευής παραδοσιακών προϊόντων ζυμαρικών &amp; ζαχαροπλαστικής ΑΦΟΙ Γ. ΤΣΕΚΑ ΟΕ</t>
  </si>
  <si>
    <t>Καρκαλού Δημητσάνας</t>
  </si>
  <si>
    <t>Παναγή Γεωργία</t>
  </si>
  <si>
    <t>Δημιουργία Συγκροτήματος 4 Τουριστικών Κατοικιών στην Πουλακίδα του Δήμου Μιδέας Αργολίδας</t>
  </si>
  <si>
    <t>Πουλακίδα Δ.Μιδέας</t>
  </si>
  <si>
    <t>Ασσιούρα Γεωργία</t>
  </si>
  <si>
    <t>Επισκευή - Αποκατάσταση Παραδοσιακού κτιρίου και μετατροπή του σε τουριστικό κατάλυμα δυναμικότητας 10 δωματίων και 24 κλινών στο Δ.Δ. Σιμιάδων Δ. Μαντινείας του Ν. Αρκαδίας</t>
  </si>
  <si>
    <t>Σιμιάδες Δ. Μαντινείας</t>
  </si>
  <si>
    <t>Χριστοδούλου Κωνσταντίνος</t>
  </si>
  <si>
    <t>Δημιουργία Μονάδας διαμονής μικρής δυναμικότητας "Velina Village"</t>
  </si>
  <si>
    <t>Βελίνα Δ. Κιάτου</t>
  </si>
  <si>
    <t>Ρίσκα Σταυρούλα</t>
  </si>
  <si>
    <t>Μετατροπή υπάρχοντος ξενοδοχείου σε ενοικιαζόμενα δωμάτια 4 κλειδιών</t>
  </si>
  <si>
    <t>Πιτσούνης Κωνσταντίνος</t>
  </si>
  <si>
    <t>Ίδρυση χώρου εστίασης και αναψυχήςστην περιοχή Παναγία Γιουρούσι στο Βέλο Κορινθίας</t>
  </si>
  <si>
    <t>Βέλο Κορινθίας</t>
  </si>
  <si>
    <t>Αλεξοπούλου Ιωάννα</t>
  </si>
  <si>
    <t>Ίδρυση Εστιατορίου στο Δ.Δ. Ραψωμάτη Δήμου Μεγαλόπολης</t>
  </si>
  <si>
    <t>Ραψωμάτη Μεγαλόπολης</t>
  </si>
  <si>
    <t>Μαλαχιά Χαρίκλεια</t>
  </si>
  <si>
    <t>Ίδρυση Παραδοσιακού Καφενείου</t>
  </si>
  <si>
    <t>Ελληνικό Αργολίδας</t>
  </si>
  <si>
    <t>Κότσελας Ιωάννης</t>
  </si>
  <si>
    <t>Ίδρυση ταβέρνας - εστιατορίου στο Δ.Δ. Αλωνίσταινας του Δήμου Φαλάνθου</t>
  </si>
  <si>
    <t>Αλωνίσταινα Δ. Φαλάνθου</t>
  </si>
  <si>
    <t>Χατζηαναστασίου Αναστάσιος</t>
  </si>
  <si>
    <t>Εκσυγχρονισμός υφιστάμενου κτιρίου με υπάρχουσα άδεια λειτουργίας καφενείου και αλλαγή άδειας λειτουργίας σε ταβέρνα δυναμικοτητας 40 καθισμάτων</t>
  </si>
  <si>
    <t>Κουρτάκι Δ. Άργους</t>
  </si>
  <si>
    <t>Αυγουστή Γεωργία</t>
  </si>
  <si>
    <t>Εκσυγχρονισμός και ανακαίνιση παραδοσιακής ταβέρνας στο Δ. Δ. Μποζικών του Δήμου Σικυωνίων του Ν.Κορινθίας</t>
  </si>
  <si>
    <t>Κωστούρος Αργύρης</t>
  </si>
  <si>
    <t>Δημιουργία Καφέ-Ουζερί με Παραδοσιακούς μεζέδες</t>
  </si>
  <si>
    <t>Κλεισάρη Μαρία - Μπλάφας Νικόλαος ΟΕ</t>
  </si>
  <si>
    <t>Δημιουργία Παραδοσιακής Ταβέρνας "Το Καφέ της Καρυάς" στην Καρυά Αργολίδας</t>
  </si>
  <si>
    <t>Καρυά Αργολίδας</t>
  </si>
  <si>
    <t>υποσύνολο L313-6</t>
  </si>
  <si>
    <t>Τρ. Κολίντζας - Αν. Μορφωνιός - Γ. Μπουντρούκας ΟΕ</t>
  </si>
  <si>
    <t>Ποτάμιες και υπαίθριες δραστηριότητες εναλλακτικού χαρακτήρα στην Ορεινή Αρκαδία</t>
  </si>
  <si>
    <t>Ορεινή Αρκαδία</t>
  </si>
  <si>
    <t>Γεώργιος Ζουμπλιός &amp; ΣΙΑ ΟΕ</t>
  </si>
  <si>
    <t>Ναυπήγηση Παραδοσιακού ξύλινου σκάφους τύπου Βαρκάλα για τουριστικούς σκοπούς</t>
  </si>
  <si>
    <t>Ίσθμια Κορινθίας</t>
  </si>
  <si>
    <t>υποσύνολο L313-8</t>
  </si>
  <si>
    <t>Πολιτιστικός Σύλλογος Βυτίνας "Κωνσταντίνος Παπαρρηγόπουλος"</t>
  </si>
  <si>
    <t>Ενίσχυση πολιτιστικών εκδηλώσεων Πολιτιστικού Συλλόγου Βυτίνας "Κων/νος Παπαρρηγόπουλος"</t>
  </si>
  <si>
    <t>Οργάνωση Υποστήριξης Νέων "Φιλοξενία"</t>
  </si>
  <si>
    <t>Κέντρο Ενημέρωσης Αγροτουρισμού - Οικοτουρισμού</t>
  </si>
  <si>
    <t>Κρυονέρι Κορινθίας</t>
  </si>
  <si>
    <t>Ένωση Περιβαλλοντικής Εκπαίδευσης Κορινθίας</t>
  </si>
  <si>
    <t>Πολιτιστικές Εκδηλώσεις - Γιορτές Περιβάλλοντος στην Κορινθία</t>
  </si>
  <si>
    <t>Νομός Κορινθίας</t>
  </si>
  <si>
    <t>Σύλλογος για την Αναβίωση των Νεμέων Αγώνων</t>
  </si>
  <si>
    <t>Νεμεάδα 2012</t>
  </si>
  <si>
    <t>υποσύνολο L321-3</t>
  </si>
  <si>
    <t>ΣΥΝΟΛA 1ης Προκ.</t>
  </si>
  <si>
    <t>ΒΑΣ.Σ.ΜΑTΡΑΓΚΟΣ ΑΒΕΕ "ΛΕΡΝΗ ΑΒΕΕ"</t>
  </si>
  <si>
    <t>Εκσυγχρονισμός μονάδας χυμοποίησης - επεξεργασίας &amp; τυποποίησης οπωροκηπευτικών</t>
  </si>
  <si>
    <t>Κουτσοπόδι Δ. Αργους-Μυκηνών Αργολίδας</t>
  </si>
  <si>
    <t>ΜΑΝΙΑΤΗ ΓΕΩΡΓΙΑ</t>
  </si>
  <si>
    <t>Εκσυγχρονισμός επιχείρησης παραγωγής αλλαντικών</t>
  </si>
  <si>
    <t>Ποταμιά Φαλαισίας Δ. Μεγαλόπολης Αρκαδίας</t>
  </si>
  <si>
    <t>ΑΜΠΕΛΟΥΡΓΙΑ ΟΙΝΟΠΟΙΪΑ  Α. &amp; Γ. ΠΑΠΑΙΩΑΝΝΟΥ ΟΕ -</t>
  </si>
  <si>
    <t xml:space="preserve">Εκσυγχρονισμός </t>
  </si>
  <si>
    <t xml:space="preserve">Α &amp; Γ. ΠΑΝΟΠΟΥΛΟΣ ΟΕ </t>
  </si>
  <si>
    <t>Ίδρυση μονάδας τυποποίησης και συσκευασίας ελαιολάδου</t>
  </si>
  <si>
    <t>Αηδόνια Κορινθίας</t>
  </si>
  <si>
    <t>ΠΑΠΑΪΩΑΝΝΟΥ ΚΩΝ/ΝΟΣ</t>
  </si>
  <si>
    <t>υποσύνολο L311-7</t>
  </si>
  <si>
    <t>Π. Καραθανάσης &amp; ΣΙΑ ΕΕ</t>
  </si>
  <si>
    <t xml:space="preserve">Δημιουργία Βιοτεχνικής Μονάδας Παραγωγής Τοπικών Παραδοσιακών Προϊόντων Αρτοσκευασμάτων και Ζαχαροπλαστικής, Συμβατικής Γεωργίας </t>
  </si>
  <si>
    <t>Θέση Τζάρα (εκτός σχεδίου) Μεγαλόπολης Αρκαδίας</t>
  </si>
  <si>
    <t>ΙΔΙΩΤΙΚΟ ΚΤΕΟ ΙΣΘΜΟΥ ΝΟΜΟΥ ΚΟΡΙΝΘΙΑΣ ΕΠΕ</t>
  </si>
  <si>
    <t>Επέκταση γραμμής ελέγχου αγροτικών μηχανημάτων ΚΤΕΟ Ν. Κορινθίας</t>
  </si>
  <si>
    <t>Γαλότα Ισθμίας Δ. Λουτρακίου - Αγίων θεοδώρων Κορινθίας</t>
  </si>
  <si>
    <t>ΚΟΡΙΝΘΙΑΚΗ ΖΥΘΟΠΟΙΪΑ Α.Ε</t>
  </si>
  <si>
    <t>Μονάδα παραγωγής και εμφιάλωσης τοπικής μπύρας</t>
  </si>
  <si>
    <t xml:space="preserve">Προβολή &amp; προώθηση των συγκριτικών πλεονεκτημάτων Δήμου Γορτυνίας </t>
  </si>
  <si>
    <t>3 Δημοτικές Ενότητες Δ. Γορτυνίας</t>
  </si>
  <si>
    <t>ΜΑΥΡΙΔΗΣ ΕΠΕ</t>
  </si>
  <si>
    <t xml:space="preserve">Τουριστικές Επιπλωμένες Κατοικίες </t>
  </si>
  <si>
    <t>Βομπύκι Νεμέας Κορινθίας</t>
  </si>
  <si>
    <t>ΜΑΤΣΟΥΚΑ ΒΑΣΙΛΙΚΗ</t>
  </si>
  <si>
    <t>Συγκρότημα αυτοεξυπηρετούμενων παραδοσιακών κατοικιών στο Κάτω Λουτρό Κορινθίας</t>
  </si>
  <si>
    <t>Κάτω Λουτρό Κορινθίας</t>
  </si>
  <si>
    <t xml:space="preserve">ALFA ARIS ΚΤΗΜΑΤΙΚΗ -ΟΙΚΟΔΟΜΙΚΗ ΑΝΩΝΥΜΗ ΕΤΑΙΡΕΙΑ </t>
  </si>
  <si>
    <t>Περιβαλλοντική αναδόμηση του Παραδοσιακού Ξενοδοχείου 'Ισαρέικο Σπίτι'</t>
  </si>
  <si>
    <t>Ίσαρι Δ. Μεγαλόπολης Αρκαδίας</t>
  </si>
  <si>
    <t>ΣΑΠΟΥΝΤΖΑΚΗ ΚΥΡΙΑΚΗ</t>
  </si>
  <si>
    <t>Ίδρυση επιχείρησης εστίασης στη Βυτίνα Αρκαδίας</t>
  </si>
  <si>
    <t>ΚΩΣΤΟΥΡΟΣ ΑΡΓΥΡΙΟΣ</t>
  </si>
  <si>
    <t>Δημιουργία Καφέ-Ουζερί στο Βέλο Κορινθίας</t>
  </si>
  <si>
    <t>ΤΣΟΥΚΑΤΟΣ ΓΕΩΡΓΙΟΣ</t>
  </si>
  <si>
    <t>Δημιουργία παραδοσιακής ταβέρνας στο Στενό Αρκαδίας</t>
  </si>
  <si>
    <t>Στενό Αρκαδίας</t>
  </si>
  <si>
    <t>ΔΗΜΗΤΡΙΟΣ Κ. ΚΟΣΜΑΣ ΜΟΝΟΠΡΟΣΩΠΗ ΕΠΕ</t>
  </si>
  <si>
    <t>Ίδρυση χώρου εστίασης στο Βραχάτι Κορινθίας</t>
  </si>
  <si>
    <t>Βραχάτι Κορινθίας</t>
  </si>
  <si>
    <t>ΓΕΩΡΓΙΟΣ ΖΟΥΜΠΛΙΟΣ &amp; ΣΙΑ ΟΕ</t>
  </si>
  <si>
    <t>Ναυπήγηση παραδοσιακού ξύλινου σκάφους τύπου Βαρκαλά για τουριστικούς σκοπούς (θαλάσσιες εκδρομές)</t>
  </si>
  <si>
    <t>Ισθμία- Μαύρα Λιθάρια Κορινθίας</t>
  </si>
  <si>
    <t>ΔΗΜΟΣ ΜΕΓΑΛΟΠΟΛΗΣ</t>
  </si>
  <si>
    <t>Εκσυγχρονισμός αρδευτικού Δικτύου ΤΚ Κωτιλίου</t>
  </si>
  <si>
    <t>Κωτίλι Δ. Μεγαλόπολης</t>
  </si>
  <si>
    <t>Γιορτή πατάτας και ελιάς στο Δήμο Τρίπολης</t>
  </si>
  <si>
    <t>Νεοχώρι, Παρθένι, Ελαιοχώρι Δ. Τρίπολης Αρκαδίας</t>
  </si>
  <si>
    <t>Γιορτή κρασιού Μαντινείας</t>
  </si>
  <si>
    <t>Μαντινεία Δ. Τρίπολης Αρκαδίας</t>
  </si>
  <si>
    <t>υποσύνολο L323-3</t>
  </si>
  <si>
    <t>Αποκατάσταση, μετασκευή &amp; ενίσχυση του υφιστάμενου Αρχοντικού Νικ. Δημητρακόπουλου για την μετατροπή του σε μουσείο εκθετήριο Λαογραφικής Αγροτικής Πολιτιστικής Κληρονομιάς</t>
  </si>
  <si>
    <t>Καρύταινα Δ. Μεγαλόπολης Αρκαδίας</t>
  </si>
  <si>
    <t>ΑΣΤΙΚΗ ΜΗ ΚΕΡΔΟΣΚΟΠΙΚΗ ΕΤΑΙΡΕΙΑ "ΕΛΛΗΝΩΝ ΤΕΧΝΕΣ" (Υπό σύσταση)</t>
  </si>
  <si>
    <t>Εκθετήριο παραδοσιακών προϊόντων και τεχνών της υπαίθρου της Ορεινής Αρκαδίας</t>
  </si>
  <si>
    <t>ΣΥΝΟΛΑ 2ης Προκ.</t>
  </si>
  <si>
    <t xml:space="preserve">ΚΥΡΙΑΚΗ ΠΑΠΟΥΤΣΗ </t>
  </si>
  <si>
    <t xml:space="preserve"> Εκσυγχρονισμός ελαιοτριβείου και ίδρυση μονάδας τυποποιησης ελαιολάδου  </t>
  </si>
  <si>
    <t>ΜΠΟΚΟΛΑΣ ΑΝΑΣΤΑΣΙΟΣ</t>
  </si>
  <si>
    <t xml:space="preserve">Ίδρυση μονάδας παραγωγής κι εμφιάλωσης οίνου από προϊόντα βιολογικής αμπελουργίας με χρήση βιολογικών διεργασιών </t>
  </si>
  <si>
    <t>ΦΤΕΡΗ Δ.Κ ΤΡΙΠΟΛΗΣ</t>
  </si>
  <si>
    <t>ΧΑΝΙΑΣ ΠΕΡΙΚΛΗΣ- ΜΑΡΙΟΣ</t>
  </si>
  <si>
    <t>Ίδρυση μονάδας επεξεργασίας και τυποποίησης αποξηραμένης βιολογικής κορινθιακής σταφίδας και σουλτανίνας</t>
  </si>
  <si>
    <t>ΓΚΟΦΑΣ ΚΩΝΣΤΑΝΤΙΝΟΣ</t>
  </si>
  <si>
    <t xml:space="preserve">Εκσυγχρονισμός Οινοποιείου </t>
  </si>
  <si>
    <t>ΚΟΥΤΣΙ ΝΕΜΕΑΣ</t>
  </si>
  <si>
    <t>ΚΟΣΚΟΛΕΤΟΣ ΣΩΤΗΡΙΟΣ</t>
  </si>
  <si>
    <t>Ίδρυση μονάδας τυποποίησης ελαιολάδου</t>
  </si>
  <si>
    <t>ΛΑΛΙΩΤΗ ΔΗΜΟΥ ΣΙΚΥΩΝΙΩΝ</t>
  </si>
  <si>
    <t>ΚΥΡΙΑΚΙΔΗΣ ΠΑΝΑΓΙΩΤΗΣ</t>
  </si>
  <si>
    <t>Εργαστήριο τυποποίησης μελιού, παραγωγής παραδοσιακών γλυκών-μαρμελάδων &amp; αιθέριων ελαίων</t>
  </si>
  <si>
    <t>ΒΑΓΚΟΥ ΜΕΓΑΛΟΠΟΛΗΣ</t>
  </si>
  <si>
    <t>ΛΑΪΝΗΣ ΑΝΔΡΕΑΣ</t>
  </si>
  <si>
    <t>Εξοπλισμός κουρείου</t>
  </si>
  <si>
    <t>ΑΡΧΑΙΑ ΚΟΡΙΝΘΟΣ</t>
  </si>
  <si>
    <t xml:space="preserve"> ΑΦΟΙ ΔΗΜΗΤΡΑΚΟΠΟΥΛΟΙ ΟΕ (Υπό σύσταση)</t>
  </si>
  <si>
    <t>Ανέγερση - δημιουργία τουριστικού καταλύματος στη Λυγιά Ευρωστίνης</t>
  </si>
  <si>
    <t>ΛΥΓΙΑ ΕΥΡΩΣΤΙΝΗΣ</t>
  </si>
  <si>
    <t>ΣΙΜΑΤΟΣ ΔΗΜΗΤΡΙΟΣ</t>
  </si>
  <si>
    <t xml:space="preserve"> Ίδρυση και λειτουργία επιχείρησης 4 επιπλωμένων κατοικιών 16 κλινών στην Ελάτη Γορτυνίας</t>
  </si>
  <si>
    <t>ΕΛΑΤΗ ΔΕ ΒΥΤΙΝΑΣ ΔΗΜΟΥ ΓΟΡΤΥΝΙΑΣ</t>
  </si>
  <si>
    <t>ΜΙΛΤΙΑΔΗΣ ΠΕΤΡΟΠΟΥΛΟΣ ΧΑΡΙΚΛΕΙΑ ΠΑΓΙΑΤΑΚΗ &amp; ΣΙΑ Ε.Ε.</t>
  </si>
  <si>
    <t xml:space="preserve"> Ίδρυση ολοκληρωμένης αγροτουριστικής μονάδας που περιλαμβάνει υποδομές διανυκτέρευσης, χώρο γευσιγνωσίας με αγροτουριστικές υποδομές και παραδοσιακό παντοπωλείο, στο Κλημέντι του Δήμου Σικυωνίων Κορινθίας</t>
  </si>
  <si>
    <t>ΚΛΗΜΕΝΤΙ ΔΗΜΟΥ ΣΙΚΥΩΝΙΩΝ</t>
  </si>
  <si>
    <t>ΣΥΝΟΛΑ 3ης Προκ.</t>
  </si>
  <si>
    <t>Εκσυγχρονισμός μονάδας παραγωγής χυμών σταφυλιών και φρούτων</t>
  </si>
  <si>
    <t>WE CANS - Κυτιοποιία Μονοπρόσωπη ΕΠΕ</t>
  </si>
  <si>
    <t>Επέκταση μονάδας κυτιοποιίας</t>
  </si>
  <si>
    <t>Αγία Τριάδα Αργολίδας</t>
  </si>
  <si>
    <t>Καρατασάκης Αναστάσιος</t>
  </si>
  <si>
    <t>Ίδρυση Κέντρου Οργάνωσης και Προώθησης  Εναλλακτικού Τουρισμού</t>
  </si>
  <si>
    <t>Βυτίνα</t>
  </si>
  <si>
    <t>ΒΙΛΛΑ ΚΩΝΣΤΑΝΤΣΙΑ ΑΕ</t>
  </si>
  <si>
    <t>Λειτουργία καθετοποιημένης μονάδας παραγωγής αλευριού με παραδοσιακό πετρόμυλο και παραγωγής αρτοσκευασμάτων και ζυμαρικών</t>
  </si>
  <si>
    <t>Κάτω Άσσος</t>
  </si>
  <si>
    <t>Ρούσσης Παναγιώτης</t>
  </si>
  <si>
    <t>Ανακαίνιση χώρου εστίασης  στο Ξενοδοχείο Prime Isthmus</t>
  </si>
  <si>
    <t>Ισθμός</t>
  </si>
  <si>
    <t>ΙΣΘΜΙΑ ΕΠΕ</t>
  </si>
  <si>
    <t xml:space="preserve">Ανακαίνιση χώρου εστίασης και μικρής κλίμακας ανακαίνιση στο Ξενοδοχείο King Saron </t>
  </si>
  <si>
    <t>Ίσθμια</t>
  </si>
  <si>
    <t>Κριεμπάρδης Ιωάννης</t>
  </si>
  <si>
    <t>Αποπεράτωση παραδοσιακού εστιατορίου - αίθουσας συνεστιάσεων</t>
  </si>
  <si>
    <t>Μποζιονέλου Θεοδοσία</t>
  </si>
  <si>
    <t>Ίδρυση επιχείρησης εστίασης και μετατροπή  υπάρχοντος καταστήματος σε παραδοσιακή ταβέρνα - χώρο συνεστιάσεων</t>
  </si>
  <si>
    <t>Μποζιονολέικα Καρυάς Αργολίδας</t>
  </si>
  <si>
    <t>Παρασκευοπούλου Ασήμω</t>
  </si>
  <si>
    <t>Εκσυγχρονισμός και αναβάθμιση εξοπλισμού καφετέριας</t>
  </si>
  <si>
    <t>υπό σύσταση ΑΣΤΕΡΙΑ ΝΕΠΑ</t>
  </si>
  <si>
    <t>Ίδρυση επιχείρησης εναλλακτικού τουρισμού για  την παροχή καταδυτικού &amp; θαλάσσιου τουρισμού με σκάφος</t>
  </si>
  <si>
    <t xml:space="preserve">Δερβένι </t>
  </si>
  <si>
    <t xml:space="preserve"> υπό σύσταση ΥΠΟΒΡΥΧΙΟΣ ΚΟΣΜΟΣ ΝΗΡΗΙΣ ΑΜΦΙΤΡΙΤΗ ΝΕΠΑ</t>
  </si>
  <si>
    <t>Ίδρυση επιχείρησης εναλλακτικού τουρισμού για την την παροχή καταδυτικού &amp; θαλάσσιου τουρισμού με σκάφος</t>
  </si>
  <si>
    <t>Κάτω Πιτσά</t>
  </si>
  <si>
    <t>ΣΥΝΔΕΣΜΟΣ ΔΑΡΑΙΩΝ</t>
  </si>
  <si>
    <t>Προμήθεια εξοπλισμού για τη διοργάνωση εκδηλώσεων</t>
  </si>
  <si>
    <t>Δάρα</t>
  </si>
  <si>
    <t>ΣΥΝΟΛΑ 4ης Προκ.</t>
  </si>
  <si>
    <t>ΓΕΝΙΚΑ ΣΥΝΟΛΑ</t>
  </si>
  <si>
    <t>ΠΟΣΟΣΤΑ ΕΠΙ ΤΟΥ ΣΥΝΟΛΟΥ</t>
  </si>
  <si>
    <t>ΣΤΟΙΧΕΙΑ ΠΡΟΚΗΡΥΞΕΩΝ</t>
  </si>
  <si>
    <t>ΕΝΔΕΙΚΤΙΚΟΣ ΠΡΟΫΠΟΛΟΓΙΣΜΟΣ</t>
  </si>
  <si>
    <t>ΠΡΟΚΗΡΥΧΘΕΙΣΑ ΔΔ</t>
  </si>
  <si>
    <t>ΣΥΝΟΛΟ  L123α</t>
  </si>
  <si>
    <t>ΣΥΝΟΛΟ L123β</t>
  </si>
  <si>
    <t>ΣΥΝΟΛΟ L311-1</t>
  </si>
  <si>
    <t>ΣΥΝΟΛΟ L311-2</t>
  </si>
  <si>
    <t>ΣΥΝΟΛΟ L311-5</t>
  </si>
  <si>
    <t>ΣΥΝΟΛΟ L311-6</t>
  </si>
  <si>
    <t>ΣΥΝΟΛΟ L313-5</t>
  </si>
  <si>
    <t xml:space="preserve">ΣΥΝΟΛΟ L313-8 </t>
  </si>
  <si>
    <t xml:space="preserve">υποσύνολο L323-3 </t>
  </si>
  <si>
    <t xml:space="preserve">ΣΥΝΟΛΟ L323-3 </t>
  </si>
  <si>
    <t>ΣΥΝΟΛΑ L323.5</t>
  </si>
  <si>
    <t>ΠΙΝΑΚΑΣ Β1: ΥΠΟΒΛΗΘΕΙΣΕΣ ΠΡΟΤΑΣΕΙΣ ΤΩΝ 4 ΠΡΟΚΗΡΥΞΕΩΝ, ΑΝΑ ΠΡΟΚΗΡΥΞΗ / ΔΡΑΣΗ / ΝΟΜΟ</t>
  </si>
  <si>
    <t xml:space="preserve">ΠΙΝΑΚΑΣ Β2: ΥΠΟΒΛΗΘΕΙΣΕΣ ΠΡΟΤΑΣΕΙΣ ΑΝΑ ΔΡΑΣΗ ΚΑΙ ΠΡΟΚΗΡΥΞΗ </t>
  </si>
  <si>
    <t>ΠΙΝΑΚΑΣ Β3: ΑΞΙΟΛΟΓΗΣΗ ΠΡΟΤΑΣΕΩΝ ΑΝΑ ΠΡΟΚΗΡΥΞΗ /ΔΡΑΣΗ / ΕΡΓΟ</t>
  </si>
  <si>
    <t>ΠΡΟΚ.</t>
  </si>
  <si>
    <t>ΑΞΙΟΛΟΓΗΣΗ ΠΡΟΤΑΣΕΩΝ</t>
  </si>
  <si>
    <t>ΑΠΟΡΡΙΦΘΕΙΣΕΣ</t>
  </si>
  <si>
    <t>ΕΓΚΡΙΘΕΙΣΕΣ</t>
  </si>
  <si>
    <t>ΕΝΣΤΑΣΕΙΣ</t>
  </si>
  <si>
    <t>ΠΛΗΘΟΣ</t>
  </si>
  <si>
    <t>Ίδρυση χώρου εστίασης και αναψυχής στην περιοχή Παναγία Γιουρούσι στο Βέλο Κορινθίας</t>
  </si>
  <si>
    <t>ΠΙΝΑΚΑΣ Β4: ΕΝΤΑΞΕΙΣ - ΑΠΕΝΤΑΞΕΙΣ - ΝΟΜΙΚΕΣ ΔΕΣΜΕΥΣΕΙΣ - ΤΕΛΙΚΗ ΔΙΑΜΟΡΦΩΣΗ ΠΡΟΓΡΑΜΜΑΤΟΣ ΑΝΑ ΠΡΟΚΗΡΥΞΗ / ΔΡΑΣΗ / ΕΡΓΟ</t>
  </si>
  <si>
    <t>ΠΡΟΚ</t>
  </si>
  <si>
    <t>ΕΓΚΡΙΣΕΙΣ</t>
  </si>
  <si>
    <t>ΑΠΟΧΩΡΗΣΕΙΣ ΠΡΟ ΕΝΤΑΞΗΣ</t>
  </si>
  <si>
    <t>ΑΡΧΙΚΕΣ ΕΝΤΑΞΕΙΣ ΕΡΓΩΝ</t>
  </si>
  <si>
    <t>ΑΠΕΝΤΑΞΕΙΣ</t>
  </si>
  <si>
    <t>ΝΟΜΙΚΕΣ ΔΕΣΜΕΥΣΕΙΣ ΜΕΤΑ ΤΙΣ ΑΠΕΝΤΑΞΕΙΣ</t>
  </si>
  <si>
    <t>ΜΕΙΩΣΕΙΣ  ΔΔ ΣΥΜΒΑΤΟΠΟΙΗΜΕ ΝΩΝ ΕΡΓΩΝ</t>
  </si>
  <si>
    <t>ΤΕΛΙΚΕΣ ΝΟΜΙΚΕΣ ΔΕΣΜΕΥΣΕΙΣ</t>
  </si>
  <si>
    <t>ΤΕΛΙΚΗ ΔΙΑΜΟΡΦΩΣΗ ΤΟΠΙΚΟΥ ΠΡΟΓΡΑΜΜΑΤΟΣ</t>
  </si>
  <si>
    <t>ΤΕΛΙΚΗ ΔΔ</t>
  </si>
  <si>
    <t>ΠΛΗΡΩΜΕΣ ΔΔ ΕΝΤΟΣ ΠΑΑ 2007-2013</t>
  </si>
  <si>
    <t>ΜΕΤΑΦΟΡΑ ΣΤΟ ΠΑΑ  2014-2020</t>
  </si>
  <si>
    <t>ΠΡΟΚΗΡΥΞΕΙΣ</t>
  </si>
  <si>
    <t xml:space="preserve">1η </t>
  </si>
  <si>
    <t xml:space="preserve">2η </t>
  </si>
  <si>
    <t xml:space="preserve">3η </t>
  </si>
  <si>
    <t xml:space="preserve">4η </t>
  </si>
  <si>
    <t xml:space="preserve"> ΣΥΝΟΛΟ</t>
  </si>
  <si>
    <t>ΥΠΟΜΕΤΡΟ L123</t>
  </si>
  <si>
    <t>ΥΠΟΜΕΤΡΟ L311</t>
  </si>
  <si>
    <t>ΥΠΟΜΕΤΡΟ L312</t>
  </si>
  <si>
    <t>ΥΠΟΜΕΤΡΟ L313</t>
  </si>
  <si>
    <t>ΥΠΟΜΕΤΡΟ L321</t>
  </si>
  <si>
    <t>ΥΠΟΜΕΤΡΟ L323</t>
  </si>
  <si>
    <t>ΠΙΝΑΚΑΣ Β5: ΥΛΟΠΟΙΗΘΕΝ ΠΡΟΓΡΑΜΜΑ ΑΝΑ ΠΡΟΚΗΡΥΞΗ / ΔΡΑΣΗ / ΕΡΓΟ</t>
  </si>
  <si>
    <t>ΤΕΛΙΚΗ ΔΙΑΜΟΡΦΩΣΗ ΤΟΠΙΚΟΥ ΠΡΟΓΡΑΜΜΑΤΟΣ (ΥΛΟΠΟΙΗΘΕΝ ΠΡΟΓΡΑΜΜΑ)</t>
  </si>
  <si>
    <t>ΕΡΓΑ ΟΤΑ</t>
  </si>
  <si>
    <t>ΠΟΣΟΣΤΌ επί του ΣΥΝΟΛΟΥ</t>
  </si>
  <si>
    <t>ΕΡΓΑ ΦΟΡΕΩΝ</t>
  </si>
  <si>
    <t>ΠΙΝΑΚΑΣ Γ1: ΜΕΤΑΒΟΛΕΣ ΑΡΧΙΚΟΥ-ΥΛΟΠΟΙΗΘΕΝΤΟΣ ΠΡΟΓΡΑΜΜΑΤΟΣ</t>
  </si>
  <si>
    <t>ΤΟΠΙΚΟ ΠΡΟΓΡΑΜΜΑ</t>
  </si>
  <si>
    <t>ΜΕΤΑΒΟΛΗ</t>
  </si>
  <si>
    <t xml:space="preserve">ΑΡΧΙΚΟ </t>
  </si>
  <si>
    <t>ΥΛΟΠΟΙΗΘΕΝ</t>
  </si>
  <si>
    <t>ΠΛΗΘΟΣ ΔΡΑΣΕΩΝ Μ41</t>
  </si>
  <si>
    <t>ΠΛΗΘΟΣ ΕΡΓΩΝ Μ41</t>
  </si>
  <si>
    <t>ΠΟΣΑ  ΔΗΜΟΣΙΑΣ ΔΑΠΑΝΗΣ</t>
  </si>
  <si>
    <t>Μ421α</t>
  </si>
  <si>
    <t>Διατοπικές συνεργασίες</t>
  </si>
  <si>
    <t>διακρατικές συνεργασίες</t>
  </si>
  <si>
    <t>ΣΥΝΕΡΓΑΣΙΕΣ</t>
  </si>
  <si>
    <t>Μ431α</t>
  </si>
  <si>
    <t>Μ431β</t>
  </si>
  <si>
    <t>ΤΕΧΝΙΚΗ ΣΤΗΡΙΞΗ</t>
  </si>
  <si>
    <t>ΠΟΣΟΣΤΟ ΣΥΝΟΛΙΚΗΣ ΑΥΞΗΣΗΣ ΔΔ</t>
  </si>
  <si>
    <t>ΠΟΣΟΣΤΑ ΔΔ ΥΠΟΜΕΤΡΩΝ/ΜΕΤΡΩΝ επί της ΣΥΝΟΛΙΚΗΣ ΔΔ</t>
  </si>
  <si>
    <t>ΜΟ ΔΗΜΟΣΙΑΣ ΔΑΠΑΝΗΣ /ΕΡΓΟ</t>
  </si>
  <si>
    <t>ΔΡΑΣΕΙΣ ΔΗΜΟΣΙΟΥ ΕΝΔΙΑΦΕΡΟΝΤΟΣ ΠΛΗΝ ΠΟΛΙΤΙΣΤΙΚΩΝ ΕΚΔΗΛΩΣΕΩΝ</t>
  </si>
  <si>
    <t>ΠΟΛΙΤΙΣΤΙΚΕΣ ΕΚΔΗΛΩΣΕΙΣ</t>
  </si>
  <si>
    <t xml:space="preserve"> ΔΔ Δράσεων /ΔΔ Μ41</t>
  </si>
  <si>
    <t>ΕΞΥΠΗΡΕΤΟΥΜΕΝΟΙ ΣΤΟΧΟΙ</t>
  </si>
  <si>
    <t>ΣΥΝΟΛΙΚΗ ΔΔ</t>
  </si>
  <si>
    <t>ΠΟΣOΣΤΑ επί της συνολικής  ΔΔ Τ.Π</t>
  </si>
  <si>
    <t>ΣΤ3</t>
  </si>
  <si>
    <t>ΣΤ2</t>
  </si>
  <si>
    <t>ΣΤ4</t>
  </si>
  <si>
    <t>ΜΟ ΔΗΜΟΣΙΑΣ ΔΑΠΑΝΗΣ ανά ΕΡΓΟ</t>
  </si>
  <si>
    <t>Μελίσσι, Καμάρι, Λυκοποριά, Ευρωστίνη-Ροζενά  Δ.Ξυλοκάστρου-Ευρωστίνης</t>
  </si>
  <si>
    <t>ΓΕΝΙΚΟΣΥΝΟΛΟ</t>
  </si>
  <si>
    <t xml:space="preserve">ΧΟΡΕΥΤΙΚΟΣ &amp; ΛΑΟΓΡΑΦΙΚΟΣ ΣΥΛΛΟΓΟΣ ΣΤΙΜΑΓΚΑΣ </t>
  </si>
  <si>
    <t xml:space="preserve">ΣΤΥΛΙΑΝΗ ΤΣΑΜΠΟΥΡΗ - ΑΘΗΝΑ ΛΑΦΑΖΑΝΗ 0Ε </t>
  </si>
  <si>
    <t xml:space="preserve">ΣΤ1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</si>
</sst>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#,##0.00_ ;[Red]\-#,##0.00\ "/>
  </numFmts>
  <fonts count="39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sz val="8"/>
      <color indexed="10"/>
      <name val="Arial"/>
      <family val="2"/>
      <charset val="161"/>
    </font>
    <font>
      <sz val="9"/>
      <color indexed="10"/>
      <name val="Calibri"/>
      <family val="2"/>
      <charset val="161"/>
    </font>
    <font>
      <i/>
      <sz val="9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name val="Arial Greek"/>
      <charset val="161"/>
    </font>
    <font>
      <b/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rgb="FFFF0000"/>
      <name val="Calibri"/>
      <family val="2"/>
      <charset val="161"/>
    </font>
    <font>
      <b/>
      <sz val="9"/>
      <color rgb="FFFF0000"/>
      <name val="Calibri"/>
      <family val="2"/>
      <charset val="161"/>
    </font>
    <font>
      <b/>
      <sz val="9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name val="Calibri"/>
      <family val="2"/>
      <charset val="161"/>
    </font>
    <font>
      <sz val="7"/>
      <name val="Calibri"/>
      <family val="2"/>
      <charset val="161"/>
    </font>
    <font>
      <b/>
      <sz val="7"/>
      <name val="Calibri"/>
      <family val="2"/>
      <charset val="161"/>
    </font>
    <font>
      <sz val="9"/>
      <name val="Arial"/>
      <family val="2"/>
      <charset val="161"/>
    </font>
    <font>
      <sz val="9"/>
      <color rgb="FF000000"/>
      <name val="Arial"/>
      <family val="2"/>
      <charset val="161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/>
    <xf numFmtId="0" fontId="23" fillId="0" borderId="0"/>
  </cellStyleXfs>
  <cellXfs count="61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0" fontId="2" fillId="0" borderId="2" xfId="0" applyNumberFormat="1" applyFont="1" applyFill="1" applyBorder="1" applyAlignment="1">
      <alignment vertical="center" wrapText="1"/>
    </xf>
    <xf numFmtId="10" fontId="1" fillId="0" borderId="2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10" fontId="2" fillId="2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 wrapText="1"/>
    </xf>
    <xf numFmtId="10" fontId="2" fillId="3" borderId="2" xfId="0" applyNumberFormat="1" applyFont="1" applyFill="1" applyBorder="1" applyAlignment="1">
      <alignment vertical="center" wrapText="1"/>
    </xf>
    <xf numFmtId="4" fontId="7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10" fontId="8" fillId="0" borderId="2" xfId="0" applyNumberFormat="1" applyFont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0" fontId="7" fillId="2" borderId="2" xfId="0" applyNumberFormat="1" applyFont="1" applyFill="1" applyBorder="1" applyAlignment="1">
      <alignment horizontal="right" vertical="center" wrapText="1"/>
    </xf>
    <xf numFmtId="10" fontId="8" fillId="2" borderId="2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wrapText="1"/>
    </xf>
    <xf numFmtId="10" fontId="7" fillId="3" borderId="2" xfId="0" applyNumberFormat="1" applyFont="1" applyFill="1" applyBorder="1" applyAlignment="1">
      <alignment horizontal="right" wrapText="1"/>
    </xf>
    <xf numFmtId="1" fontId="2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 wrapText="1"/>
    </xf>
    <xf numFmtId="1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0" fontId="1" fillId="3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right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2" xfId="1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4" fontId="14" fillId="0" borderId="2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vertical="center" wrapText="1"/>
    </xf>
    <xf numFmtId="1" fontId="13" fillId="2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1" fontId="14" fillId="0" borderId="0" xfId="0" applyNumberFormat="1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164" fontId="13" fillId="0" borderId="6" xfId="0" applyNumberFormat="1" applyFont="1" applyFill="1" applyBorder="1" applyAlignment="1" applyProtection="1">
      <alignment vertical="center"/>
    </xf>
    <xf numFmtId="164" fontId="13" fillId="0" borderId="2" xfId="0" applyNumberFormat="1" applyFont="1" applyFill="1" applyBorder="1" applyAlignment="1" applyProtection="1">
      <alignment vertical="center"/>
    </xf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vertical="center"/>
    </xf>
    <xf numFmtId="164" fontId="14" fillId="0" borderId="6" xfId="0" applyNumberFormat="1" applyFont="1" applyFill="1" applyBorder="1" applyAlignment="1" applyProtection="1">
      <alignment vertical="center"/>
    </xf>
    <xf numFmtId="164" fontId="14" fillId="0" borderId="2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1" fontId="14" fillId="0" borderId="2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right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right" vertical="center" wrapText="1"/>
    </xf>
    <xf numFmtId="4" fontId="14" fillId="3" borderId="2" xfId="0" applyNumberFormat="1" applyFont="1" applyFill="1" applyBorder="1" applyAlignment="1">
      <alignment horizontal="center" vertical="center" wrapText="1"/>
    </xf>
    <xf numFmtId="165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Alignment="1">
      <alignment vertical="center"/>
    </xf>
    <xf numFmtId="164" fontId="13" fillId="0" borderId="2" xfId="0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65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0" fontId="20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20" fillId="4" borderId="2" xfId="0" applyFont="1" applyFill="1" applyBorder="1" applyAlignment="1">
      <alignment horizontal="left" vertical="center" wrapText="1"/>
    </xf>
    <xf numFmtId="4" fontId="19" fillId="0" borderId="2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9" fillId="0" borderId="2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8" fillId="0" borderId="0" xfId="0" applyFont="1" applyFill="1"/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/>
    <xf numFmtId="4" fontId="7" fillId="2" borderId="2" xfId="0" applyNumberFormat="1" applyFont="1" applyFill="1" applyBorder="1"/>
    <xf numFmtId="1" fontId="7" fillId="2" borderId="2" xfId="0" applyNumberFormat="1" applyFont="1" applyFill="1" applyBorder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Font="1" applyFill="1"/>
    <xf numFmtId="4" fontId="7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right"/>
    </xf>
    <xf numFmtId="4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8" fillId="0" borderId="2" xfId="0" applyFont="1" applyFill="1" applyBorder="1"/>
    <xf numFmtId="1" fontId="8" fillId="0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4" fontId="14" fillId="0" borderId="2" xfId="0" applyNumberFormat="1" applyFont="1" applyBorder="1" applyAlignment="1">
      <alignment horizontal="right" vertical="center"/>
    </xf>
    <xf numFmtId="0" fontId="13" fillId="0" borderId="2" xfId="0" quotePrefix="1" applyFont="1" applyBorder="1" applyAlignment="1">
      <alignment horizontal="center" vertical="center" wrapText="1"/>
    </xf>
    <xf numFmtId="0" fontId="14" fillId="4" borderId="2" xfId="0" applyFont="1" applyFill="1" applyBorder="1" applyAlignment="1">
      <alignment vertical="center" wrapText="1"/>
    </xf>
    <xf numFmtId="4" fontId="13" fillId="0" borderId="2" xfId="0" applyNumberFormat="1" applyFont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vertical="center" wrapText="1"/>
    </xf>
    <xf numFmtId="4" fontId="14" fillId="0" borderId="2" xfId="0" applyNumberFormat="1" applyFont="1" applyBorder="1" applyAlignment="1">
      <alignment vertical="center"/>
    </xf>
    <xf numFmtId="0" fontId="18" fillId="4" borderId="2" xfId="0" applyFont="1" applyFill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right" vertical="center"/>
    </xf>
    <xf numFmtId="1" fontId="18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/>
    </xf>
    <xf numFmtId="10" fontId="13" fillId="0" borderId="0" xfId="0" applyNumberFormat="1" applyFont="1" applyFill="1" applyAlignment="1">
      <alignment vertical="center"/>
    </xf>
    <xf numFmtId="4" fontId="13" fillId="3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3" fontId="14" fillId="0" borderId="0" xfId="0" applyNumberFormat="1" applyFont="1" applyFill="1" applyAlignment="1">
      <alignment vertical="center" wrapText="1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1" fontId="19" fillId="0" borderId="2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9" fillId="0" borderId="2" xfId="1" applyNumberFormat="1" applyFont="1" applyBorder="1" applyAlignment="1">
      <alignment horizontal="center" vertical="center"/>
    </xf>
    <xf numFmtId="4" fontId="19" fillId="0" borderId="2" xfId="1" applyNumberFormat="1" applyFont="1" applyBorder="1" applyAlignment="1">
      <alignment vertical="center"/>
    </xf>
    <xf numFmtId="4" fontId="19" fillId="0" borderId="2" xfId="1" applyNumberFormat="1" applyFont="1" applyBorder="1" applyAlignment="1">
      <alignment horizontal="right" vertical="center"/>
    </xf>
    <xf numFmtId="1" fontId="19" fillId="0" borderId="2" xfId="1" applyNumberFormat="1" applyFont="1" applyFill="1" applyBorder="1" applyAlignment="1">
      <alignment horizontal="center" vertical="center"/>
    </xf>
    <xf numFmtId="4" fontId="19" fillId="0" borderId="2" xfId="1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 wrapText="1"/>
    </xf>
    <xf numFmtId="1" fontId="24" fillId="0" borderId="2" xfId="2" applyNumberFormat="1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4" fontId="20" fillId="0" borderId="2" xfId="0" applyNumberFormat="1" applyFont="1" applyBorder="1" applyAlignment="1">
      <alignment horizontal="right" vertical="center"/>
    </xf>
    <xf numFmtId="1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vertical="center"/>
    </xf>
    <xf numFmtId="1" fontId="21" fillId="0" borderId="2" xfId="1" applyNumberFormat="1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right" vertical="center"/>
    </xf>
    <xf numFmtId="1" fontId="25" fillId="0" borderId="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7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10" fontId="1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1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2" xfId="0" applyFont="1" applyBorder="1" applyAlignment="1">
      <alignment horizontal="center" vertical="center"/>
    </xf>
    <xf numFmtId="10" fontId="8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 horizontal="left" vertical="center"/>
    </xf>
    <xf numFmtId="10" fontId="7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29" fillId="0" borderId="2" xfId="0" applyFont="1" applyBorder="1" applyAlignment="1">
      <alignment vertical="center"/>
    </xf>
    <xf numFmtId="10" fontId="30" fillId="0" borderId="2" xfId="0" applyNumberFormat="1" applyFont="1" applyBorder="1" applyAlignment="1">
      <alignment vertical="center"/>
    </xf>
    <xf numFmtId="10" fontId="29" fillId="2" borderId="2" xfId="0" applyNumberFormat="1" applyFont="1" applyFill="1" applyBorder="1" applyAlignment="1">
      <alignment vertical="center"/>
    </xf>
    <xf numFmtId="10" fontId="29" fillId="3" borderId="2" xfId="0" applyNumberFormat="1" applyFont="1" applyFill="1" applyBorder="1" applyAlignment="1">
      <alignment vertical="center"/>
    </xf>
    <xf numFmtId="10" fontId="30" fillId="3" borderId="2" xfId="0" applyNumberFormat="1" applyFont="1" applyFill="1" applyBorder="1" applyAlignment="1">
      <alignment vertical="center"/>
    </xf>
    <xf numFmtId="10" fontId="30" fillId="0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0" fontId="29" fillId="0" borderId="2" xfId="0" applyNumberFormat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10" fontId="30" fillId="0" borderId="2" xfId="0" applyNumberFormat="1" applyFont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10" fontId="29" fillId="2" borderId="2" xfId="0" applyNumberFormat="1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vertical="center"/>
    </xf>
    <xf numFmtId="10" fontId="29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10" fontId="30" fillId="3" borderId="2" xfId="0" applyNumberFormat="1" applyFont="1" applyFill="1" applyBorder="1" applyAlignment="1">
      <alignment horizontal="center" vertical="center"/>
    </xf>
    <xf numFmtId="10" fontId="30" fillId="0" borderId="2" xfId="0" applyNumberFormat="1" applyFont="1" applyFill="1" applyBorder="1" applyAlignment="1">
      <alignment horizontal="center" vertical="center"/>
    </xf>
    <xf numFmtId="10" fontId="29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vertical="center"/>
    </xf>
    <xf numFmtId="10" fontId="29" fillId="0" borderId="0" xfId="0" applyNumberFormat="1" applyFont="1" applyBorder="1" applyAlignment="1">
      <alignment vertical="center"/>
    </xf>
    <xf numFmtId="10" fontId="29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vertical="center" wrapText="1"/>
    </xf>
    <xf numFmtId="4" fontId="19" fillId="0" borderId="2" xfId="0" applyNumberFormat="1" applyFont="1" applyBorder="1" applyAlignment="1">
      <alignment horizontal="right" vertical="center" wrapText="1"/>
    </xf>
    <xf numFmtId="4" fontId="19" fillId="0" borderId="2" xfId="1" applyNumberFormat="1" applyFont="1" applyFill="1" applyBorder="1" applyAlignment="1">
      <alignment vertical="center" wrapText="1"/>
    </xf>
    <xf numFmtId="4" fontId="21" fillId="0" borderId="2" xfId="1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10" fontId="34" fillId="0" borderId="2" xfId="0" applyNumberFormat="1" applyFont="1" applyFill="1" applyBorder="1" applyAlignment="1">
      <alignment horizontal="center" vertical="center" wrapText="1"/>
    </xf>
    <xf numFmtId="10" fontId="35" fillId="0" borderId="2" xfId="0" applyNumberFormat="1" applyFont="1" applyFill="1" applyBorder="1" applyAlignment="1">
      <alignment horizontal="center" vertical="center" wrapText="1"/>
    </xf>
    <xf numFmtId="10" fontId="35" fillId="0" borderId="2" xfId="0" applyNumberFormat="1" applyFont="1" applyFill="1" applyBorder="1" applyAlignment="1">
      <alignment vertical="center" wrapText="1"/>
    </xf>
    <xf numFmtId="10" fontId="35" fillId="0" borderId="2" xfId="0" applyNumberFormat="1" applyFont="1" applyFill="1" applyBorder="1" applyAlignment="1">
      <alignment vertical="center"/>
    </xf>
    <xf numFmtId="10" fontId="34" fillId="0" borderId="2" xfId="0" applyNumberFormat="1" applyFont="1" applyFill="1" applyBorder="1" applyAlignment="1">
      <alignment vertical="center"/>
    </xf>
    <xf numFmtId="1" fontId="34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34" fillId="0" borderId="2" xfId="0" applyFont="1" applyBorder="1" applyAlignment="1">
      <alignment vertical="center"/>
    </xf>
    <xf numFmtId="10" fontId="1" fillId="0" borderId="0" xfId="0" applyNumberFormat="1" applyFont="1" applyFill="1" applyBorder="1" applyAlignment="1">
      <alignment horizontal="right" vertical="center" wrapText="1"/>
    </xf>
    <xf numFmtId="0" fontId="36" fillId="0" borderId="2" xfId="0" applyFont="1" applyBorder="1" applyAlignment="1">
      <alignment vertical="center" wrapText="1"/>
    </xf>
    <xf numFmtId="0" fontId="36" fillId="4" borderId="2" xfId="0" applyFont="1" applyFill="1" applyBorder="1" applyAlignment="1">
      <alignment vertical="center" wrapText="1"/>
    </xf>
    <xf numFmtId="0" fontId="37" fillId="4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horizontal="left" vertical="center" wrapText="1"/>
    </xf>
    <xf numFmtId="0" fontId="37" fillId="4" borderId="2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2" xfId="1" applyFont="1" applyFill="1" applyBorder="1" applyAlignment="1">
      <alignment horizontal="left" vertical="center" wrapText="1"/>
    </xf>
    <xf numFmtId="0" fontId="36" fillId="0" borderId="2" xfId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right" vertical="center" wrapText="1"/>
    </xf>
    <xf numFmtId="10" fontId="2" fillId="0" borderId="6" xfId="0" applyNumberFormat="1" applyFont="1" applyFill="1" applyBorder="1" applyAlignment="1">
      <alignment horizontal="right" vertical="center" wrapText="1"/>
    </xf>
    <xf numFmtId="10" fontId="1" fillId="0" borderId="5" xfId="0" applyNumberFormat="1" applyFont="1" applyFill="1" applyBorder="1" applyAlignment="1">
      <alignment horizontal="right" vertical="center" wrapText="1"/>
    </xf>
    <xf numFmtId="10" fontId="1" fillId="0" borderId="6" xfId="0" applyNumberFormat="1" applyFont="1" applyFill="1" applyBorder="1" applyAlignment="1">
      <alignment horizontal="right" vertical="center" wrapText="1"/>
    </xf>
    <xf numFmtId="10" fontId="10" fillId="2" borderId="2" xfId="0" applyNumberFormat="1" applyFont="1" applyFill="1" applyBorder="1" applyAlignment="1">
      <alignment horizontal="right" vertical="center" wrapText="1"/>
    </xf>
    <xf numFmtId="10" fontId="9" fillId="0" borderId="2" xfId="0" applyNumberFormat="1" applyFont="1" applyFill="1" applyBorder="1" applyAlignment="1">
      <alignment horizontal="right" vertical="center" wrapText="1"/>
    </xf>
    <xf numFmtId="10" fontId="9" fillId="3" borderId="2" xfId="0" applyNumberFormat="1" applyFont="1" applyFill="1" applyBorder="1" applyAlignment="1">
      <alignment horizontal="right" vertical="center" wrapText="1"/>
    </xf>
    <xf numFmtId="10" fontId="9" fillId="2" borderId="2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/>
    </xf>
    <xf numFmtId="164" fontId="13" fillId="2" borderId="6" xfId="0" applyNumberFormat="1" applyFont="1" applyFill="1" applyBorder="1" applyAlignment="1">
      <alignment horizontal="center" vertical="center"/>
    </xf>
    <xf numFmtId="164" fontId="13" fillId="2" borderId="8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64" fontId="13" fillId="2" borderId="11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6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10" fontId="29" fillId="0" borderId="2" xfId="0" applyNumberFormat="1" applyFont="1" applyBorder="1" applyAlignment="1">
      <alignment horizontal="center" vertical="center"/>
    </xf>
    <xf numFmtId="10" fontId="30" fillId="0" borderId="2" xfId="0" applyNumberFormat="1" applyFont="1" applyBorder="1" applyAlignment="1">
      <alignment horizontal="center" vertical="center"/>
    </xf>
    <xf numFmtId="10" fontId="29" fillId="3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10" fontId="30" fillId="0" borderId="5" xfId="0" applyNumberFormat="1" applyFont="1" applyBorder="1" applyAlignment="1">
      <alignment horizontal="center" vertical="center"/>
    </xf>
    <xf numFmtId="10" fontId="30" fillId="0" borderId="6" xfId="0" applyNumberFormat="1" applyFont="1" applyBorder="1" applyAlignment="1">
      <alignment horizontal="center" vertical="center"/>
    </xf>
    <xf numFmtId="10" fontId="29" fillId="2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4" fontId="2" fillId="0" borderId="2" xfId="0" applyNumberFormat="1" applyFont="1" applyFill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0" workbookViewId="0">
      <selection activeCell="I14" sqref="I14"/>
    </sheetView>
  </sheetViews>
  <sheetFormatPr defaultColWidth="9.85546875" defaultRowHeight="12" x14ac:dyDescent="0.25"/>
  <cols>
    <col min="1" max="1" width="7.85546875" style="13" customWidth="1"/>
    <col min="2" max="2" width="42.7109375" style="2" customWidth="1"/>
    <col min="3" max="3" width="7.85546875" style="1" customWidth="1"/>
    <col min="4" max="4" width="7.7109375" style="2" customWidth="1"/>
    <col min="5" max="5" width="10.5703125" style="2" customWidth="1"/>
    <col min="6" max="6" width="10" style="1" bestFit="1" customWidth="1"/>
    <col min="7" max="230" width="9.85546875" style="2"/>
    <col min="231" max="231" width="4.5703125" style="2" customWidth="1"/>
    <col min="232" max="232" width="9.140625" style="2" customWidth="1"/>
    <col min="233" max="233" width="44.140625" style="2" customWidth="1"/>
    <col min="234" max="234" width="5.5703125" style="2" customWidth="1"/>
    <col min="235" max="235" width="9.85546875" style="2" customWidth="1"/>
    <col min="236" max="236" width="10.7109375" style="2" customWidth="1"/>
    <col min="237" max="237" width="5.85546875" style="2" customWidth="1"/>
    <col min="238" max="238" width="11.28515625" style="2" customWidth="1"/>
    <col min="239" max="239" width="8.42578125" style="2" customWidth="1"/>
    <col min="240" max="240" width="8.5703125" style="2" customWidth="1"/>
    <col min="241" max="241" width="7" style="2" customWidth="1"/>
    <col min="242" max="242" width="6.28515625" style="2" customWidth="1"/>
    <col min="243" max="486" width="9.85546875" style="2"/>
    <col min="487" max="487" width="4.5703125" style="2" customWidth="1"/>
    <col min="488" max="488" width="9.140625" style="2" customWidth="1"/>
    <col min="489" max="489" width="44.140625" style="2" customWidth="1"/>
    <col min="490" max="490" width="5.5703125" style="2" customWidth="1"/>
    <col min="491" max="491" width="9.85546875" style="2" customWidth="1"/>
    <col min="492" max="492" width="10.7109375" style="2" customWidth="1"/>
    <col min="493" max="493" width="5.85546875" style="2" customWidth="1"/>
    <col min="494" max="494" width="11.28515625" style="2" customWidth="1"/>
    <col min="495" max="495" width="8.42578125" style="2" customWidth="1"/>
    <col min="496" max="496" width="8.5703125" style="2" customWidth="1"/>
    <col min="497" max="497" width="7" style="2" customWidth="1"/>
    <col min="498" max="498" width="6.28515625" style="2" customWidth="1"/>
    <col min="499" max="742" width="9.85546875" style="2"/>
    <col min="743" max="743" width="4.5703125" style="2" customWidth="1"/>
    <col min="744" max="744" width="9.140625" style="2" customWidth="1"/>
    <col min="745" max="745" width="44.140625" style="2" customWidth="1"/>
    <col min="746" max="746" width="5.5703125" style="2" customWidth="1"/>
    <col min="747" max="747" width="9.85546875" style="2" customWidth="1"/>
    <col min="748" max="748" width="10.7109375" style="2" customWidth="1"/>
    <col min="749" max="749" width="5.85546875" style="2" customWidth="1"/>
    <col min="750" max="750" width="11.28515625" style="2" customWidth="1"/>
    <col min="751" max="751" width="8.42578125" style="2" customWidth="1"/>
    <col min="752" max="752" width="8.5703125" style="2" customWidth="1"/>
    <col min="753" max="753" width="7" style="2" customWidth="1"/>
    <col min="754" max="754" width="6.28515625" style="2" customWidth="1"/>
    <col min="755" max="998" width="9.85546875" style="2"/>
    <col min="999" max="999" width="4.5703125" style="2" customWidth="1"/>
    <col min="1000" max="1000" width="9.140625" style="2" customWidth="1"/>
    <col min="1001" max="1001" width="44.140625" style="2" customWidth="1"/>
    <col min="1002" max="1002" width="5.5703125" style="2" customWidth="1"/>
    <col min="1003" max="1003" width="9.85546875" style="2" customWidth="1"/>
    <col min="1004" max="1004" width="10.7109375" style="2" customWidth="1"/>
    <col min="1005" max="1005" width="5.85546875" style="2" customWidth="1"/>
    <col min="1006" max="1006" width="11.28515625" style="2" customWidth="1"/>
    <col min="1007" max="1007" width="8.42578125" style="2" customWidth="1"/>
    <col min="1008" max="1008" width="8.5703125" style="2" customWidth="1"/>
    <col min="1009" max="1009" width="7" style="2" customWidth="1"/>
    <col min="1010" max="1010" width="6.28515625" style="2" customWidth="1"/>
    <col min="1011" max="1254" width="9.85546875" style="2"/>
    <col min="1255" max="1255" width="4.5703125" style="2" customWidth="1"/>
    <col min="1256" max="1256" width="9.140625" style="2" customWidth="1"/>
    <col min="1257" max="1257" width="44.140625" style="2" customWidth="1"/>
    <col min="1258" max="1258" width="5.5703125" style="2" customWidth="1"/>
    <col min="1259" max="1259" width="9.85546875" style="2" customWidth="1"/>
    <col min="1260" max="1260" width="10.7109375" style="2" customWidth="1"/>
    <col min="1261" max="1261" width="5.85546875" style="2" customWidth="1"/>
    <col min="1262" max="1262" width="11.28515625" style="2" customWidth="1"/>
    <col min="1263" max="1263" width="8.42578125" style="2" customWidth="1"/>
    <col min="1264" max="1264" width="8.5703125" style="2" customWidth="1"/>
    <col min="1265" max="1265" width="7" style="2" customWidth="1"/>
    <col min="1266" max="1266" width="6.28515625" style="2" customWidth="1"/>
    <col min="1267" max="1510" width="9.85546875" style="2"/>
    <col min="1511" max="1511" width="4.5703125" style="2" customWidth="1"/>
    <col min="1512" max="1512" width="9.140625" style="2" customWidth="1"/>
    <col min="1513" max="1513" width="44.140625" style="2" customWidth="1"/>
    <col min="1514" max="1514" width="5.5703125" style="2" customWidth="1"/>
    <col min="1515" max="1515" width="9.85546875" style="2" customWidth="1"/>
    <col min="1516" max="1516" width="10.7109375" style="2" customWidth="1"/>
    <col min="1517" max="1517" width="5.85546875" style="2" customWidth="1"/>
    <col min="1518" max="1518" width="11.28515625" style="2" customWidth="1"/>
    <col min="1519" max="1519" width="8.42578125" style="2" customWidth="1"/>
    <col min="1520" max="1520" width="8.5703125" style="2" customWidth="1"/>
    <col min="1521" max="1521" width="7" style="2" customWidth="1"/>
    <col min="1522" max="1522" width="6.28515625" style="2" customWidth="1"/>
    <col min="1523" max="1766" width="9.85546875" style="2"/>
    <col min="1767" max="1767" width="4.5703125" style="2" customWidth="1"/>
    <col min="1768" max="1768" width="9.140625" style="2" customWidth="1"/>
    <col min="1769" max="1769" width="44.140625" style="2" customWidth="1"/>
    <col min="1770" max="1770" width="5.5703125" style="2" customWidth="1"/>
    <col min="1771" max="1771" width="9.85546875" style="2" customWidth="1"/>
    <col min="1772" max="1772" width="10.7109375" style="2" customWidth="1"/>
    <col min="1773" max="1773" width="5.85546875" style="2" customWidth="1"/>
    <col min="1774" max="1774" width="11.28515625" style="2" customWidth="1"/>
    <col min="1775" max="1775" width="8.42578125" style="2" customWidth="1"/>
    <col min="1776" max="1776" width="8.5703125" style="2" customWidth="1"/>
    <col min="1777" max="1777" width="7" style="2" customWidth="1"/>
    <col min="1778" max="1778" width="6.28515625" style="2" customWidth="1"/>
    <col min="1779" max="2022" width="9.85546875" style="2"/>
    <col min="2023" max="2023" width="4.5703125" style="2" customWidth="1"/>
    <col min="2024" max="2024" width="9.140625" style="2" customWidth="1"/>
    <col min="2025" max="2025" width="44.140625" style="2" customWidth="1"/>
    <col min="2026" max="2026" width="5.5703125" style="2" customWidth="1"/>
    <col min="2027" max="2027" width="9.85546875" style="2" customWidth="1"/>
    <col min="2028" max="2028" width="10.7109375" style="2" customWidth="1"/>
    <col min="2029" max="2029" width="5.85546875" style="2" customWidth="1"/>
    <col min="2030" max="2030" width="11.28515625" style="2" customWidth="1"/>
    <col min="2031" max="2031" width="8.42578125" style="2" customWidth="1"/>
    <col min="2032" max="2032" width="8.5703125" style="2" customWidth="1"/>
    <col min="2033" max="2033" width="7" style="2" customWidth="1"/>
    <col min="2034" max="2034" width="6.28515625" style="2" customWidth="1"/>
    <col min="2035" max="2278" width="9.85546875" style="2"/>
    <col min="2279" max="2279" width="4.5703125" style="2" customWidth="1"/>
    <col min="2280" max="2280" width="9.140625" style="2" customWidth="1"/>
    <col min="2281" max="2281" width="44.140625" style="2" customWidth="1"/>
    <col min="2282" max="2282" width="5.5703125" style="2" customWidth="1"/>
    <col min="2283" max="2283" width="9.85546875" style="2" customWidth="1"/>
    <col min="2284" max="2284" width="10.7109375" style="2" customWidth="1"/>
    <col min="2285" max="2285" width="5.85546875" style="2" customWidth="1"/>
    <col min="2286" max="2286" width="11.28515625" style="2" customWidth="1"/>
    <col min="2287" max="2287" width="8.42578125" style="2" customWidth="1"/>
    <col min="2288" max="2288" width="8.5703125" style="2" customWidth="1"/>
    <col min="2289" max="2289" width="7" style="2" customWidth="1"/>
    <col min="2290" max="2290" width="6.28515625" style="2" customWidth="1"/>
    <col min="2291" max="2534" width="9.85546875" style="2"/>
    <col min="2535" max="2535" width="4.5703125" style="2" customWidth="1"/>
    <col min="2536" max="2536" width="9.140625" style="2" customWidth="1"/>
    <col min="2537" max="2537" width="44.140625" style="2" customWidth="1"/>
    <col min="2538" max="2538" width="5.5703125" style="2" customWidth="1"/>
    <col min="2539" max="2539" width="9.85546875" style="2" customWidth="1"/>
    <col min="2540" max="2540" width="10.7109375" style="2" customWidth="1"/>
    <col min="2541" max="2541" width="5.85546875" style="2" customWidth="1"/>
    <col min="2542" max="2542" width="11.28515625" style="2" customWidth="1"/>
    <col min="2543" max="2543" width="8.42578125" style="2" customWidth="1"/>
    <col min="2544" max="2544" width="8.5703125" style="2" customWidth="1"/>
    <col min="2545" max="2545" width="7" style="2" customWidth="1"/>
    <col min="2546" max="2546" width="6.28515625" style="2" customWidth="1"/>
    <col min="2547" max="2790" width="9.85546875" style="2"/>
    <col min="2791" max="2791" width="4.5703125" style="2" customWidth="1"/>
    <col min="2792" max="2792" width="9.140625" style="2" customWidth="1"/>
    <col min="2793" max="2793" width="44.140625" style="2" customWidth="1"/>
    <col min="2794" max="2794" width="5.5703125" style="2" customWidth="1"/>
    <col min="2795" max="2795" width="9.85546875" style="2" customWidth="1"/>
    <col min="2796" max="2796" width="10.7109375" style="2" customWidth="1"/>
    <col min="2797" max="2797" width="5.85546875" style="2" customWidth="1"/>
    <col min="2798" max="2798" width="11.28515625" style="2" customWidth="1"/>
    <col min="2799" max="2799" width="8.42578125" style="2" customWidth="1"/>
    <col min="2800" max="2800" width="8.5703125" style="2" customWidth="1"/>
    <col min="2801" max="2801" width="7" style="2" customWidth="1"/>
    <col min="2802" max="2802" width="6.28515625" style="2" customWidth="1"/>
    <col min="2803" max="3046" width="9.85546875" style="2"/>
    <col min="3047" max="3047" width="4.5703125" style="2" customWidth="1"/>
    <col min="3048" max="3048" width="9.140625" style="2" customWidth="1"/>
    <col min="3049" max="3049" width="44.140625" style="2" customWidth="1"/>
    <col min="3050" max="3050" width="5.5703125" style="2" customWidth="1"/>
    <col min="3051" max="3051" width="9.85546875" style="2" customWidth="1"/>
    <col min="3052" max="3052" width="10.7109375" style="2" customWidth="1"/>
    <col min="3053" max="3053" width="5.85546875" style="2" customWidth="1"/>
    <col min="3054" max="3054" width="11.28515625" style="2" customWidth="1"/>
    <col min="3055" max="3055" width="8.42578125" style="2" customWidth="1"/>
    <col min="3056" max="3056" width="8.5703125" style="2" customWidth="1"/>
    <col min="3057" max="3057" width="7" style="2" customWidth="1"/>
    <col min="3058" max="3058" width="6.28515625" style="2" customWidth="1"/>
    <col min="3059" max="3302" width="9.85546875" style="2"/>
    <col min="3303" max="3303" width="4.5703125" style="2" customWidth="1"/>
    <col min="3304" max="3304" width="9.140625" style="2" customWidth="1"/>
    <col min="3305" max="3305" width="44.140625" style="2" customWidth="1"/>
    <col min="3306" max="3306" width="5.5703125" style="2" customWidth="1"/>
    <col min="3307" max="3307" width="9.85546875" style="2" customWidth="1"/>
    <col min="3308" max="3308" width="10.7109375" style="2" customWidth="1"/>
    <col min="3309" max="3309" width="5.85546875" style="2" customWidth="1"/>
    <col min="3310" max="3310" width="11.28515625" style="2" customWidth="1"/>
    <col min="3311" max="3311" width="8.42578125" style="2" customWidth="1"/>
    <col min="3312" max="3312" width="8.5703125" style="2" customWidth="1"/>
    <col min="3313" max="3313" width="7" style="2" customWidth="1"/>
    <col min="3314" max="3314" width="6.28515625" style="2" customWidth="1"/>
    <col min="3315" max="3558" width="9.85546875" style="2"/>
    <col min="3559" max="3559" width="4.5703125" style="2" customWidth="1"/>
    <col min="3560" max="3560" width="9.140625" style="2" customWidth="1"/>
    <col min="3561" max="3561" width="44.140625" style="2" customWidth="1"/>
    <col min="3562" max="3562" width="5.5703125" style="2" customWidth="1"/>
    <col min="3563" max="3563" width="9.85546875" style="2" customWidth="1"/>
    <col min="3564" max="3564" width="10.7109375" style="2" customWidth="1"/>
    <col min="3565" max="3565" width="5.85546875" style="2" customWidth="1"/>
    <col min="3566" max="3566" width="11.28515625" style="2" customWidth="1"/>
    <col min="3567" max="3567" width="8.42578125" style="2" customWidth="1"/>
    <col min="3568" max="3568" width="8.5703125" style="2" customWidth="1"/>
    <col min="3569" max="3569" width="7" style="2" customWidth="1"/>
    <col min="3570" max="3570" width="6.28515625" style="2" customWidth="1"/>
    <col min="3571" max="3814" width="9.85546875" style="2"/>
    <col min="3815" max="3815" width="4.5703125" style="2" customWidth="1"/>
    <col min="3816" max="3816" width="9.140625" style="2" customWidth="1"/>
    <col min="3817" max="3817" width="44.140625" style="2" customWidth="1"/>
    <col min="3818" max="3818" width="5.5703125" style="2" customWidth="1"/>
    <col min="3819" max="3819" width="9.85546875" style="2" customWidth="1"/>
    <col min="3820" max="3820" width="10.7109375" style="2" customWidth="1"/>
    <col min="3821" max="3821" width="5.85546875" style="2" customWidth="1"/>
    <col min="3822" max="3822" width="11.28515625" style="2" customWidth="1"/>
    <col min="3823" max="3823" width="8.42578125" style="2" customWidth="1"/>
    <col min="3824" max="3824" width="8.5703125" style="2" customWidth="1"/>
    <col min="3825" max="3825" width="7" style="2" customWidth="1"/>
    <col min="3826" max="3826" width="6.28515625" style="2" customWidth="1"/>
    <col min="3827" max="4070" width="9.85546875" style="2"/>
    <col min="4071" max="4071" width="4.5703125" style="2" customWidth="1"/>
    <col min="4072" max="4072" width="9.140625" style="2" customWidth="1"/>
    <col min="4073" max="4073" width="44.140625" style="2" customWidth="1"/>
    <col min="4074" max="4074" width="5.5703125" style="2" customWidth="1"/>
    <col min="4075" max="4075" width="9.85546875" style="2" customWidth="1"/>
    <col min="4076" max="4076" width="10.7109375" style="2" customWidth="1"/>
    <col min="4077" max="4077" width="5.85546875" style="2" customWidth="1"/>
    <col min="4078" max="4078" width="11.28515625" style="2" customWidth="1"/>
    <col min="4079" max="4079" width="8.42578125" style="2" customWidth="1"/>
    <col min="4080" max="4080" width="8.5703125" style="2" customWidth="1"/>
    <col min="4081" max="4081" width="7" style="2" customWidth="1"/>
    <col min="4082" max="4082" width="6.28515625" style="2" customWidth="1"/>
    <col min="4083" max="4326" width="9.85546875" style="2"/>
    <col min="4327" max="4327" width="4.5703125" style="2" customWidth="1"/>
    <col min="4328" max="4328" width="9.140625" style="2" customWidth="1"/>
    <col min="4329" max="4329" width="44.140625" style="2" customWidth="1"/>
    <col min="4330" max="4330" width="5.5703125" style="2" customWidth="1"/>
    <col min="4331" max="4331" width="9.85546875" style="2" customWidth="1"/>
    <col min="4332" max="4332" width="10.7109375" style="2" customWidth="1"/>
    <col min="4333" max="4333" width="5.85546875" style="2" customWidth="1"/>
    <col min="4334" max="4334" width="11.28515625" style="2" customWidth="1"/>
    <col min="4335" max="4335" width="8.42578125" style="2" customWidth="1"/>
    <col min="4336" max="4336" width="8.5703125" style="2" customWidth="1"/>
    <col min="4337" max="4337" width="7" style="2" customWidth="1"/>
    <col min="4338" max="4338" width="6.28515625" style="2" customWidth="1"/>
    <col min="4339" max="4582" width="9.85546875" style="2"/>
    <col min="4583" max="4583" width="4.5703125" style="2" customWidth="1"/>
    <col min="4584" max="4584" width="9.140625" style="2" customWidth="1"/>
    <col min="4585" max="4585" width="44.140625" style="2" customWidth="1"/>
    <col min="4586" max="4586" width="5.5703125" style="2" customWidth="1"/>
    <col min="4587" max="4587" width="9.85546875" style="2" customWidth="1"/>
    <col min="4588" max="4588" width="10.7109375" style="2" customWidth="1"/>
    <col min="4589" max="4589" width="5.85546875" style="2" customWidth="1"/>
    <col min="4590" max="4590" width="11.28515625" style="2" customWidth="1"/>
    <col min="4591" max="4591" width="8.42578125" style="2" customWidth="1"/>
    <col min="4592" max="4592" width="8.5703125" style="2" customWidth="1"/>
    <col min="4593" max="4593" width="7" style="2" customWidth="1"/>
    <col min="4594" max="4594" width="6.28515625" style="2" customWidth="1"/>
    <col min="4595" max="4838" width="9.85546875" style="2"/>
    <col min="4839" max="4839" width="4.5703125" style="2" customWidth="1"/>
    <col min="4840" max="4840" width="9.140625" style="2" customWidth="1"/>
    <col min="4841" max="4841" width="44.140625" style="2" customWidth="1"/>
    <col min="4842" max="4842" width="5.5703125" style="2" customWidth="1"/>
    <col min="4843" max="4843" width="9.85546875" style="2" customWidth="1"/>
    <col min="4844" max="4844" width="10.7109375" style="2" customWidth="1"/>
    <col min="4845" max="4845" width="5.85546875" style="2" customWidth="1"/>
    <col min="4846" max="4846" width="11.28515625" style="2" customWidth="1"/>
    <col min="4847" max="4847" width="8.42578125" style="2" customWidth="1"/>
    <col min="4848" max="4848" width="8.5703125" style="2" customWidth="1"/>
    <col min="4849" max="4849" width="7" style="2" customWidth="1"/>
    <col min="4850" max="4850" width="6.28515625" style="2" customWidth="1"/>
    <col min="4851" max="5094" width="9.85546875" style="2"/>
    <col min="5095" max="5095" width="4.5703125" style="2" customWidth="1"/>
    <col min="5096" max="5096" width="9.140625" style="2" customWidth="1"/>
    <col min="5097" max="5097" width="44.140625" style="2" customWidth="1"/>
    <col min="5098" max="5098" width="5.5703125" style="2" customWidth="1"/>
    <col min="5099" max="5099" width="9.85546875" style="2" customWidth="1"/>
    <col min="5100" max="5100" width="10.7109375" style="2" customWidth="1"/>
    <col min="5101" max="5101" width="5.85546875" style="2" customWidth="1"/>
    <col min="5102" max="5102" width="11.28515625" style="2" customWidth="1"/>
    <col min="5103" max="5103" width="8.42578125" style="2" customWidth="1"/>
    <col min="5104" max="5104" width="8.5703125" style="2" customWidth="1"/>
    <col min="5105" max="5105" width="7" style="2" customWidth="1"/>
    <col min="5106" max="5106" width="6.28515625" style="2" customWidth="1"/>
    <col min="5107" max="5350" width="9.85546875" style="2"/>
    <col min="5351" max="5351" width="4.5703125" style="2" customWidth="1"/>
    <col min="5352" max="5352" width="9.140625" style="2" customWidth="1"/>
    <col min="5353" max="5353" width="44.140625" style="2" customWidth="1"/>
    <col min="5354" max="5354" width="5.5703125" style="2" customWidth="1"/>
    <col min="5355" max="5355" width="9.85546875" style="2" customWidth="1"/>
    <col min="5356" max="5356" width="10.7109375" style="2" customWidth="1"/>
    <col min="5357" max="5357" width="5.85546875" style="2" customWidth="1"/>
    <col min="5358" max="5358" width="11.28515625" style="2" customWidth="1"/>
    <col min="5359" max="5359" width="8.42578125" style="2" customWidth="1"/>
    <col min="5360" max="5360" width="8.5703125" style="2" customWidth="1"/>
    <col min="5361" max="5361" width="7" style="2" customWidth="1"/>
    <col min="5362" max="5362" width="6.28515625" style="2" customWidth="1"/>
    <col min="5363" max="5606" width="9.85546875" style="2"/>
    <col min="5607" max="5607" width="4.5703125" style="2" customWidth="1"/>
    <col min="5608" max="5608" width="9.140625" style="2" customWidth="1"/>
    <col min="5609" max="5609" width="44.140625" style="2" customWidth="1"/>
    <col min="5610" max="5610" width="5.5703125" style="2" customWidth="1"/>
    <col min="5611" max="5611" width="9.85546875" style="2" customWidth="1"/>
    <col min="5612" max="5612" width="10.7109375" style="2" customWidth="1"/>
    <col min="5613" max="5613" width="5.85546875" style="2" customWidth="1"/>
    <col min="5614" max="5614" width="11.28515625" style="2" customWidth="1"/>
    <col min="5615" max="5615" width="8.42578125" style="2" customWidth="1"/>
    <col min="5616" max="5616" width="8.5703125" style="2" customWidth="1"/>
    <col min="5617" max="5617" width="7" style="2" customWidth="1"/>
    <col min="5618" max="5618" width="6.28515625" style="2" customWidth="1"/>
    <col min="5619" max="5862" width="9.85546875" style="2"/>
    <col min="5863" max="5863" width="4.5703125" style="2" customWidth="1"/>
    <col min="5864" max="5864" width="9.140625" style="2" customWidth="1"/>
    <col min="5865" max="5865" width="44.140625" style="2" customWidth="1"/>
    <col min="5866" max="5866" width="5.5703125" style="2" customWidth="1"/>
    <col min="5867" max="5867" width="9.85546875" style="2" customWidth="1"/>
    <col min="5868" max="5868" width="10.7109375" style="2" customWidth="1"/>
    <col min="5869" max="5869" width="5.85546875" style="2" customWidth="1"/>
    <col min="5870" max="5870" width="11.28515625" style="2" customWidth="1"/>
    <col min="5871" max="5871" width="8.42578125" style="2" customWidth="1"/>
    <col min="5872" max="5872" width="8.5703125" style="2" customWidth="1"/>
    <col min="5873" max="5873" width="7" style="2" customWidth="1"/>
    <col min="5874" max="5874" width="6.28515625" style="2" customWidth="1"/>
    <col min="5875" max="6118" width="9.85546875" style="2"/>
    <col min="6119" max="6119" width="4.5703125" style="2" customWidth="1"/>
    <col min="6120" max="6120" width="9.140625" style="2" customWidth="1"/>
    <col min="6121" max="6121" width="44.140625" style="2" customWidth="1"/>
    <col min="6122" max="6122" width="5.5703125" style="2" customWidth="1"/>
    <col min="6123" max="6123" width="9.85546875" style="2" customWidth="1"/>
    <col min="6124" max="6124" width="10.7109375" style="2" customWidth="1"/>
    <col min="6125" max="6125" width="5.85546875" style="2" customWidth="1"/>
    <col min="6126" max="6126" width="11.28515625" style="2" customWidth="1"/>
    <col min="6127" max="6127" width="8.42578125" style="2" customWidth="1"/>
    <col min="6128" max="6128" width="8.5703125" style="2" customWidth="1"/>
    <col min="6129" max="6129" width="7" style="2" customWidth="1"/>
    <col min="6130" max="6130" width="6.28515625" style="2" customWidth="1"/>
    <col min="6131" max="6374" width="9.85546875" style="2"/>
    <col min="6375" max="6375" width="4.5703125" style="2" customWidth="1"/>
    <col min="6376" max="6376" width="9.140625" style="2" customWidth="1"/>
    <col min="6377" max="6377" width="44.140625" style="2" customWidth="1"/>
    <col min="6378" max="6378" width="5.5703125" style="2" customWidth="1"/>
    <col min="6379" max="6379" width="9.85546875" style="2" customWidth="1"/>
    <col min="6380" max="6380" width="10.7109375" style="2" customWidth="1"/>
    <col min="6381" max="6381" width="5.85546875" style="2" customWidth="1"/>
    <col min="6382" max="6382" width="11.28515625" style="2" customWidth="1"/>
    <col min="6383" max="6383" width="8.42578125" style="2" customWidth="1"/>
    <col min="6384" max="6384" width="8.5703125" style="2" customWidth="1"/>
    <col min="6385" max="6385" width="7" style="2" customWidth="1"/>
    <col min="6386" max="6386" width="6.28515625" style="2" customWidth="1"/>
    <col min="6387" max="6630" width="9.85546875" style="2"/>
    <col min="6631" max="6631" width="4.5703125" style="2" customWidth="1"/>
    <col min="6632" max="6632" width="9.140625" style="2" customWidth="1"/>
    <col min="6633" max="6633" width="44.140625" style="2" customWidth="1"/>
    <col min="6634" max="6634" width="5.5703125" style="2" customWidth="1"/>
    <col min="6635" max="6635" width="9.85546875" style="2" customWidth="1"/>
    <col min="6636" max="6636" width="10.7109375" style="2" customWidth="1"/>
    <col min="6637" max="6637" width="5.85546875" style="2" customWidth="1"/>
    <col min="6638" max="6638" width="11.28515625" style="2" customWidth="1"/>
    <col min="6639" max="6639" width="8.42578125" style="2" customWidth="1"/>
    <col min="6640" max="6640" width="8.5703125" style="2" customWidth="1"/>
    <col min="6641" max="6641" width="7" style="2" customWidth="1"/>
    <col min="6642" max="6642" width="6.28515625" style="2" customWidth="1"/>
    <col min="6643" max="6886" width="9.85546875" style="2"/>
    <col min="6887" max="6887" width="4.5703125" style="2" customWidth="1"/>
    <col min="6888" max="6888" width="9.140625" style="2" customWidth="1"/>
    <col min="6889" max="6889" width="44.140625" style="2" customWidth="1"/>
    <col min="6890" max="6890" width="5.5703125" style="2" customWidth="1"/>
    <col min="6891" max="6891" width="9.85546875" style="2" customWidth="1"/>
    <col min="6892" max="6892" width="10.7109375" style="2" customWidth="1"/>
    <col min="6893" max="6893" width="5.85546875" style="2" customWidth="1"/>
    <col min="6894" max="6894" width="11.28515625" style="2" customWidth="1"/>
    <col min="6895" max="6895" width="8.42578125" style="2" customWidth="1"/>
    <col min="6896" max="6896" width="8.5703125" style="2" customWidth="1"/>
    <col min="6897" max="6897" width="7" style="2" customWidth="1"/>
    <col min="6898" max="6898" width="6.28515625" style="2" customWidth="1"/>
    <col min="6899" max="7142" width="9.85546875" style="2"/>
    <col min="7143" max="7143" width="4.5703125" style="2" customWidth="1"/>
    <col min="7144" max="7144" width="9.140625" style="2" customWidth="1"/>
    <col min="7145" max="7145" width="44.140625" style="2" customWidth="1"/>
    <col min="7146" max="7146" width="5.5703125" style="2" customWidth="1"/>
    <col min="7147" max="7147" width="9.85546875" style="2" customWidth="1"/>
    <col min="7148" max="7148" width="10.7109375" style="2" customWidth="1"/>
    <col min="7149" max="7149" width="5.85546875" style="2" customWidth="1"/>
    <col min="7150" max="7150" width="11.28515625" style="2" customWidth="1"/>
    <col min="7151" max="7151" width="8.42578125" style="2" customWidth="1"/>
    <col min="7152" max="7152" width="8.5703125" style="2" customWidth="1"/>
    <col min="7153" max="7153" width="7" style="2" customWidth="1"/>
    <col min="7154" max="7154" width="6.28515625" style="2" customWidth="1"/>
    <col min="7155" max="7398" width="9.85546875" style="2"/>
    <col min="7399" max="7399" width="4.5703125" style="2" customWidth="1"/>
    <col min="7400" max="7400" width="9.140625" style="2" customWidth="1"/>
    <col min="7401" max="7401" width="44.140625" style="2" customWidth="1"/>
    <col min="7402" max="7402" width="5.5703125" style="2" customWidth="1"/>
    <col min="7403" max="7403" width="9.85546875" style="2" customWidth="1"/>
    <col min="7404" max="7404" width="10.7109375" style="2" customWidth="1"/>
    <col min="7405" max="7405" width="5.85546875" style="2" customWidth="1"/>
    <col min="7406" max="7406" width="11.28515625" style="2" customWidth="1"/>
    <col min="7407" max="7407" width="8.42578125" style="2" customWidth="1"/>
    <col min="7408" max="7408" width="8.5703125" style="2" customWidth="1"/>
    <col min="7409" max="7409" width="7" style="2" customWidth="1"/>
    <col min="7410" max="7410" width="6.28515625" style="2" customWidth="1"/>
    <col min="7411" max="7654" width="9.85546875" style="2"/>
    <col min="7655" max="7655" width="4.5703125" style="2" customWidth="1"/>
    <col min="7656" max="7656" width="9.140625" style="2" customWidth="1"/>
    <col min="7657" max="7657" width="44.140625" style="2" customWidth="1"/>
    <col min="7658" max="7658" width="5.5703125" style="2" customWidth="1"/>
    <col min="7659" max="7659" width="9.85546875" style="2" customWidth="1"/>
    <col min="7660" max="7660" width="10.7109375" style="2" customWidth="1"/>
    <col min="7661" max="7661" width="5.85546875" style="2" customWidth="1"/>
    <col min="7662" max="7662" width="11.28515625" style="2" customWidth="1"/>
    <col min="7663" max="7663" width="8.42578125" style="2" customWidth="1"/>
    <col min="7664" max="7664" width="8.5703125" style="2" customWidth="1"/>
    <col min="7665" max="7665" width="7" style="2" customWidth="1"/>
    <col min="7666" max="7666" width="6.28515625" style="2" customWidth="1"/>
    <col min="7667" max="7910" width="9.85546875" style="2"/>
    <col min="7911" max="7911" width="4.5703125" style="2" customWidth="1"/>
    <col min="7912" max="7912" width="9.140625" style="2" customWidth="1"/>
    <col min="7913" max="7913" width="44.140625" style="2" customWidth="1"/>
    <col min="7914" max="7914" width="5.5703125" style="2" customWidth="1"/>
    <col min="7915" max="7915" width="9.85546875" style="2" customWidth="1"/>
    <col min="7916" max="7916" width="10.7109375" style="2" customWidth="1"/>
    <col min="7917" max="7917" width="5.85546875" style="2" customWidth="1"/>
    <col min="7918" max="7918" width="11.28515625" style="2" customWidth="1"/>
    <col min="7919" max="7919" width="8.42578125" style="2" customWidth="1"/>
    <col min="7920" max="7920" width="8.5703125" style="2" customWidth="1"/>
    <col min="7921" max="7921" width="7" style="2" customWidth="1"/>
    <col min="7922" max="7922" width="6.28515625" style="2" customWidth="1"/>
    <col min="7923" max="8166" width="9.85546875" style="2"/>
    <col min="8167" max="8167" width="4.5703125" style="2" customWidth="1"/>
    <col min="8168" max="8168" width="9.140625" style="2" customWidth="1"/>
    <col min="8169" max="8169" width="44.140625" style="2" customWidth="1"/>
    <col min="8170" max="8170" width="5.5703125" style="2" customWidth="1"/>
    <col min="8171" max="8171" width="9.85546875" style="2" customWidth="1"/>
    <col min="8172" max="8172" width="10.7109375" style="2" customWidth="1"/>
    <col min="8173" max="8173" width="5.85546875" style="2" customWidth="1"/>
    <col min="8174" max="8174" width="11.28515625" style="2" customWidth="1"/>
    <col min="8175" max="8175" width="8.42578125" style="2" customWidth="1"/>
    <col min="8176" max="8176" width="8.5703125" style="2" customWidth="1"/>
    <col min="8177" max="8177" width="7" style="2" customWidth="1"/>
    <col min="8178" max="8178" width="6.28515625" style="2" customWidth="1"/>
    <col min="8179" max="8422" width="9.85546875" style="2"/>
    <col min="8423" max="8423" width="4.5703125" style="2" customWidth="1"/>
    <col min="8424" max="8424" width="9.140625" style="2" customWidth="1"/>
    <col min="8425" max="8425" width="44.140625" style="2" customWidth="1"/>
    <col min="8426" max="8426" width="5.5703125" style="2" customWidth="1"/>
    <col min="8427" max="8427" width="9.85546875" style="2" customWidth="1"/>
    <col min="8428" max="8428" width="10.7109375" style="2" customWidth="1"/>
    <col min="8429" max="8429" width="5.85546875" style="2" customWidth="1"/>
    <col min="8430" max="8430" width="11.28515625" style="2" customWidth="1"/>
    <col min="8431" max="8431" width="8.42578125" style="2" customWidth="1"/>
    <col min="8432" max="8432" width="8.5703125" style="2" customWidth="1"/>
    <col min="8433" max="8433" width="7" style="2" customWidth="1"/>
    <col min="8434" max="8434" width="6.28515625" style="2" customWidth="1"/>
    <col min="8435" max="8678" width="9.85546875" style="2"/>
    <col min="8679" max="8679" width="4.5703125" style="2" customWidth="1"/>
    <col min="8680" max="8680" width="9.140625" style="2" customWidth="1"/>
    <col min="8681" max="8681" width="44.140625" style="2" customWidth="1"/>
    <col min="8682" max="8682" width="5.5703125" style="2" customWidth="1"/>
    <col min="8683" max="8683" width="9.85546875" style="2" customWidth="1"/>
    <col min="8684" max="8684" width="10.7109375" style="2" customWidth="1"/>
    <col min="8685" max="8685" width="5.85546875" style="2" customWidth="1"/>
    <col min="8686" max="8686" width="11.28515625" style="2" customWidth="1"/>
    <col min="8687" max="8687" width="8.42578125" style="2" customWidth="1"/>
    <col min="8688" max="8688" width="8.5703125" style="2" customWidth="1"/>
    <col min="8689" max="8689" width="7" style="2" customWidth="1"/>
    <col min="8690" max="8690" width="6.28515625" style="2" customWidth="1"/>
    <col min="8691" max="8934" width="9.85546875" style="2"/>
    <col min="8935" max="8935" width="4.5703125" style="2" customWidth="1"/>
    <col min="8936" max="8936" width="9.140625" style="2" customWidth="1"/>
    <col min="8937" max="8937" width="44.140625" style="2" customWidth="1"/>
    <col min="8938" max="8938" width="5.5703125" style="2" customWidth="1"/>
    <col min="8939" max="8939" width="9.85546875" style="2" customWidth="1"/>
    <col min="8940" max="8940" width="10.7109375" style="2" customWidth="1"/>
    <col min="8941" max="8941" width="5.85546875" style="2" customWidth="1"/>
    <col min="8942" max="8942" width="11.28515625" style="2" customWidth="1"/>
    <col min="8943" max="8943" width="8.42578125" style="2" customWidth="1"/>
    <col min="8944" max="8944" width="8.5703125" style="2" customWidth="1"/>
    <col min="8945" max="8945" width="7" style="2" customWidth="1"/>
    <col min="8946" max="8946" width="6.28515625" style="2" customWidth="1"/>
    <col min="8947" max="9190" width="9.85546875" style="2"/>
    <col min="9191" max="9191" width="4.5703125" style="2" customWidth="1"/>
    <col min="9192" max="9192" width="9.140625" style="2" customWidth="1"/>
    <col min="9193" max="9193" width="44.140625" style="2" customWidth="1"/>
    <col min="9194" max="9194" width="5.5703125" style="2" customWidth="1"/>
    <col min="9195" max="9195" width="9.85546875" style="2" customWidth="1"/>
    <col min="9196" max="9196" width="10.7109375" style="2" customWidth="1"/>
    <col min="9197" max="9197" width="5.85546875" style="2" customWidth="1"/>
    <col min="9198" max="9198" width="11.28515625" style="2" customWidth="1"/>
    <col min="9199" max="9199" width="8.42578125" style="2" customWidth="1"/>
    <col min="9200" max="9200" width="8.5703125" style="2" customWidth="1"/>
    <col min="9201" max="9201" width="7" style="2" customWidth="1"/>
    <col min="9202" max="9202" width="6.28515625" style="2" customWidth="1"/>
    <col min="9203" max="9446" width="9.85546875" style="2"/>
    <col min="9447" max="9447" width="4.5703125" style="2" customWidth="1"/>
    <col min="9448" max="9448" width="9.140625" style="2" customWidth="1"/>
    <col min="9449" max="9449" width="44.140625" style="2" customWidth="1"/>
    <col min="9450" max="9450" width="5.5703125" style="2" customWidth="1"/>
    <col min="9451" max="9451" width="9.85546875" style="2" customWidth="1"/>
    <col min="9452" max="9452" width="10.7109375" style="2" customWidth="1"/>
    <col min="9453" max="9453" width="5.85546875" style="2" customWidth="1"/>
    <col min="9454" max="9454" width="11.28515625" style="2" customWidth="1"/>
    <col min="9455" max="9455" width="8.42578125" style="2" customWidth="1"/>
    <col min="9456" max="9456" width="8.5703125" style="2" customWidth="1"/>
    <col min="9457" max="9457" width="7" style="2" customWidth="1"/>
    <col min="9458" max="9458" width="6.28515625" style="2" customWidth="1"/>
    <col min="9459" max="9702" width="9.85546875" style="2"/>
    <col min="9703" max="9703" width="4.5703125" style="2" customWidth="1"/>
    <col min="9704" max="9704" width="9.140625" style="2" customWidth="1"/>
    <col min="9705" max="9705" width="44.140625" style="2" customWidth="1"/>
    <col min="9706" max="9706" width="5.5703125" style="2" customWidth="1"/>
    <col min="9707" max="9707" width="9.85546875" style="2" customWidth="1"/>
    <col min="9708" max="9708" width="10.7109375" style="2" customWidth="1"/>
    <col min="9709" max="9709" width="5.85546875" style="2" customWidth="1"/>
    <col min="9710" max="9710" width="11.28515625" style="2" customWidth="1"/>
    <col min="9711" max="9711" width="8.42578125" style="2" customWidth="1"/>
    <col min="9712" max="9712" width="8.5703125" style="2" customWidth="1"/>
    <col min="9713" max="9713" width="7" style="2" customWidth="1"/>
    <col min="9714" max="9714" width="6.28515625" style="2" customWidth="1"/>
    <col min="9715" max="9958" width="9.85546875" style="2"/>
    <col min="9959" max="9959" width="4.5703125" style="2" customWidth="1"/>
    <col min="9960" max="9960" width="9.140625" style="2" customWidth="1"/>
    <col min="9961" max="9961" width="44.140625" style="2" customWidth="1"/>
    <col min="9962" max="9962" width="5.5703125" style="2" customWidth="1"/>
    <col min="9963" max="9963" width="9.85546875" style="2" customWidth="1"/>
    <col min="9964" max="9964" width="10.7109375" style="2" customWidth="1"/>
    <col min="9965" max="9965" width="5.85546875" style="2" customWidth="1"/>
    <col min="9966" max="9966" width="11.28515625" style="2" customWidth="1"/>
    <col min="9967" max="9967" width="8.42578125" style="2" customWidth="1"/>
    <col min="9968" max="9968" width="8.5703125" style="2" customWidth="1"/>
    <col min="9969" max="9969" width="7" style="2" customWidth="1"/>
    <col min="9970" max="9970" width="6.28515625" style="2" customWidth="1"/>
    <col min="9971" max="10214" width="9.85546875" style="2"/>
    <col min="10215" max="10215" width="4.5703125" style="2" customWidth="1"/>
    <col min="10216" max="10216" width="9.140625" style="2" customWidth="1"/>
    <col min="10217" max="10217" width="44.140625" style="2" customWidth="1"/>
    <col min="10218" max="10218" width="5.5703125" style="2" customWidth="1"/>
    <col min="10219" max="10219" width="9.85546875" style="2" customWidth="1"/>
    <col min="10220" max="10220" width="10.7109375" style="2" customWidth="1"/>
    <col min="10221" max="10221" width="5.85546875" style="2" customWidth="1"/>
    <col min="10222" max="10222" width="11.28515625" style="2" customWidth="1"/>
    <col min="10223" max="10223" width="8.42578125" style="2" customWidth="1"/>
    <col min="10224" max="10224" width="8.5703125" style="2" customWidth="1"/>
    <col min="10225" max="10225" width="7" style="2" customWidth="1"/>
    <col min="10226" max="10226" width="6.28515625" style="2" customWidth="1"/>
    <col min="10227" max="10470" width="9.85546875" style="2"/>
    <col min="10471" max="10471" width="4.5703125" style="2" customWidth="1"/>
    <col min="10472" max="10472" width="9.140625" style="2" customWidth="1"/>
    <col min="10473" max="10473" width="44.140625" style="2" customWidth="1"/>
    <col min="10474" max="10474" width="5.5703125" style="2" customWidth="1"/>
    <col min="10475" max="10475" width="9.85546875" style="2" customWidth="1"/>
    <col min="10476" max="10476" width="10.7109375" style="2" customWidth="1"/>
    <col min="10477" max="10477" width="5.85546875" style="2" customWidth="1"/>
    <col min="10478" max="10478" width="11.28515625" style="2" customWidth="1"/>
    <col min="10479" max="10479" width="8.42578125" style="2" customWidth="1"/>
    <col min="10480" max="10480" width="8.5703125" style="2" customWidth="1"/>
    <col min="10481" max="10481" width="7" style="2" customWidth="1"/>
    <col min="10482" max="10482" width="6.28515625" style="2" customWidth="1"/>
    <col min="10483" max="10726" width="9.85546875" style="2"/>
    <col min="10727" max="10727" width="4.5703125" style="2" customWidth="1"/>
    <col min="10728" max="10728" width="9.140625" style="2" customWidth="1"/>
    <col min="10729" max="10729" width="44.140625" style="2" customWidth="1"/>
    <col min="10730" max="10730" width="5.5703125" style="2" customWidth="1"/>
    <col min="10731" max="10731" width="9.85546875" style="2" customWidth="1"/>
    <col min="10732" max="10732" width="10.7109375" style="2" customWidth="1"/>
    <col min="10733" max="10733" width="5.85546875" style="2" customWidth="1"/>
    <col min="10734" max="10734" width="11.28515625" style="2" customWidth="1"/>
    <col min="10735" max="10735" width="8.42578125" style="2" customWidth="1"/>
    <col min="10736" max="10736" width="8.5703125" style="2" customWidth="1"/>
    <col min="10737" max="10737" width="7" style="2" customWidth="1"/>
    <col min="10738" max="10738" width="6.28515625" style="2" customWidth="1"/>
    <col min="10739" max="10982" width="9.85546875" style="2"/>
    <col min="10983" max="10983" width="4.5703125" style="2" customWidth="1"/>
    <col min="10984" max="10984" width="9.140625" style="2" customWidth="1"/>
    <col min="10985" max="10985" width="44.140625" style="2" customWidth="1"/>
    <col min="10986" max="10986" width="5.5703125" style="2" customWidth="1"/>
    <col min="10987" max="10987" width="9.85546875" style="2" customWidth="1"/>
    <col min="10988" max="10988" width="10.7109375" style="2" customWidth="1"/>
    <col min="10989" max="10989" width="5.85546875" style="2" customWidth="1"/>
    <col min="10990" max="10990" width="11.28515625" style="2" customWidth="1"/>
    <col min="10991" max="10991" width="8.42578125" style="2" customWidth="1"/>
    <col min="10992" max="10992" width="8.5703125" style="2" customWidth="1"/>
    <col min="10993" max="10993" width="7" style="2" customWidth="1"/>
    <col min="10994" max="10994" width="6.28515625" style="2" customWidth="1"/>
    <col min="10995" max="11238" width="9.85546875" style="2"/>
    <col min="11239" max="11239" width="4.5703125" style="2" customWidth="1"/>
    <col min="11240" max="11240" width="9.140625" style="2" customWidth="1"/>
    <col min="11241" max="11241" width="44.140625" style="2" customWidth="1"/>
    <col min="11242" max="11242" width="5.5703125" style="2" customWidth="1"/>
    <col min="11243" max="11243" width="9.85546875" style="2" customWidth="1"/>
    <col min="11244" max="11244" width="10.7109375" style="2" customWidth="1"/>
    <col min="11245" max="11245" width="5.85546875" style="2" customWidth="1"/>
    <col min="11246" max="11246" width="11.28515625" style="2" customWidth="1"/>
    <col min="11247" max="11247" width="8.42578125" style="2" customWidth="1"/>
    <col min="11248" max="11248" width="8.5703125" style="2" customWidth="1"/>
    <col min="11249" max="11249" width="7" style="2" customWidth="1"/>
    <col min="11250" max="11250" width="6.28515625" style="2" customWidth="1"/>
    <col min="11251" max="11494" width="9.85546875" style="2"/>
    <col min="11495" max="11495" width="4.5703125" style="2" customWidth="1"/>
    <col min="11496" max="11496" width="9.140625" style="2" customWidth="1"/>
    <col min="11497" max="11497" width="44.140625" style="2" customWidth="1"/>
    <col min="11498" max="11498" width="5.5703125" style="2" customWidth="1"/>
    <col min="11499" max="11499" width="9.85546875" style="2" customWidth="1"/>
    <col min="11500" max="11500" width="10.7109375" style="2" customWidth="1"/>
    <col min="11501" max="11501" width="5.85546875" style="2" customWidth="1"/>
    <col min="11502" max="11502" width="11.28515625" style="2" customWidth="1"/>
    <col min="11503" max="11503" width="8.42578125" style="2" customWidth="1"/>
    <col min="11504" max="11504" width="8.5703125" style="2" customWidth="1"/>
    <col min="11505" max="11505" width="7" style="2" customWidth="1"/>
    <col min="11506" max="11506" width="6.28515625" style="2" customWidth="1"/>
    <col min="11507" max="11750" width="9.85546875" style="2"/>
    <col min="11751" max="11751" width="4.5703125" style="2" customWidth="1"/>
    <col min="11752" max="11752" width="9.140625" style="2" customWidth="1"/>
    <col min="11753" max="11753" width="44.140625" style="2" customWidth="1"/>
    <col min="11754" max="11754" width="5.5703125" style="2" customWidth="1"/>
    <col min="11755" max="11755" width="9.85546875" style="2" customWidth="1"/>
    <col min="11756" max="11756" width="10.7109375" style="2" customWidth="1"/>
    <col min="11757" max="11757" width="5.85546875" style="2" customWidth="1"/>
    <col min="11758" max="11758" width="11.28515625" style="2" customWidth="1"/>
    <col min="11759" max="11759" width="8.42578125" style="2" customWidth="1"/>
    <col min="11760" max="11760" width="8.5703125" style="2" customWidth="1"/>
    <col min="11761" max="11761" width="7" style="2" customWidth="1"/>
    <col min="11762" max="11762" width="6.28515625" style="2" customWidth="1"/>
    <col min="11763" max="12006" width="9.85546875" style="2"/>
    <col min="12007" max="12007" width="4.5703125" style="2" customWidth="1"/>
    <col min="12008" max="12008" width="9.140625" style="2" customWidth="1"/>
    <col min="12009" max="12009" width="44.140625" style="2" customWidth="1"/>
    <col min="12010" max="12010" width="5.5703125" style="2" customWidth="1"/>
    <col min="12011" max="12011" width="9.85546875" style="2" customWidth="1"/>
    <col min="12012" max="12012" width="10.7109375" style="2" customWidth="1"/>
    <col min="12013" max="12013" width="5.85546875" style="2" customWidth="1"/>
    <col min="12014" max="12014" width="11.28515625" style="2" customWidth="1"/>
    <col min="12015" max="12015" width="8.42578125" style="2" customWidth="1"/>
    <col min="12016" max="12016" width="8.5703125" style="2" customWidth="1"/>
    <col min="12017" max="12017" width="7" style="2" customWidth="1"/>
    <col min="12018" max="12018" width="6.28515625" style="2" customWidth="1"/>
    <col min="12019" max="12262" width="9.85546875" style="2"/>
    <col min="12263" max="12263" width="4.5703125" style="2" customWidth="1"/>
    <col min="12264" max="12264" width="9.140625" style="2" customWidth="1"/>
    <col min="12265" max="12265" width="44.140625" style="2" customWidth="1"/>
    <col min="12266" max="12266" width="5.5703125" style="2" customWidth="1"/>
    <col min="12267" max="12267" width="9.85546875" style="2" customWidth="1"/>
    <col min="12268" max="12268" width="10.7109375" style="2" customWidth="1"/>
    <col min="12269" max="12269" width="5.85546875" style="2" customWidth="1"/>
    <col min="12270" max="12270" width="11.28515625" style="2" customWidth="1"/>
    <col min="12271" max="12271" width="8.42578125" style="2" customWidth="1"/>
    <col min="12272" max="12272" width="8.5703125" style="2" customWidth="1"/>
    <col min="12273" max="12273" width="7" style="2" customWidth="1"/>
    <col min="12274" max="12274" width="6.28515625" style="2" customWidth="1"/>
    <col min="12275" max="12518" width="9.85546875" style="2"/>
    <col min="12519" max="12519" width="4.5703125" style="2" customWidth="1"/>
    <col min="12520" max="12520" width="9.140625" style="2" customWidth="1"/>
    <col min="12521" max="12521" width="44.140625" style="2" customWidth="1"/>
    <col min="12522" max="12522" width="5.5703125" style="2" customWidth="1"/>
    <col min="12523" max="12523" width="9.85546875" style="2" customWidth="1"/>
    <col min="12524" max="12524" width="10.7109375" style="2" customWidth="1"/>
    <col min="12525" max="12525" width="5.85546875" style="2" customWidth="1"/>
    <col min="12526" max="12526" width="11.28515625" style="2" customWidth="1"/>
    <col min="12527" max="12527" width="8.42578125" style="2" customWidth="1"/>
    <col min="12528" max="12528" width="8.5703125" style="2" customWidth="1"/>
    <col min="12529" max="12529" width="7" style="2" customWidth="1"/>
    <col min="12530" max="12530" width="6.28515625" style="2" customWidth="1"/>
    <col min="12531" max="12774" width="9.85546875" style="2"/>
    <col min="12775" max="12775" width="4.5703125" style="2" customWidth="1"/>
    <col min="12776" max="12776" width="9.140625" style="2" customWidth="1"/>
    <col min="12777" max="12777" width="44.140625" style="2" customWidth="1"/>
    <col min="12778" max="12778" width="5.5703125" style="2" customWidth="1"/>
    <col min="12779" max="12779" width="9.85546875" style="2" customWidth="1"/>
    <col min="12780" max="12780" width="10.7109375" style="2" customWidth="1"/>
    <col min="12781" max="12781" width="5.85546875" style="2" customWidth="1"/>
    <col min="12782" max="12782" width="11.28515625" style="2" customWidth="1"/>
    <col min="12783" max="12783" width="8.42578125" style="2" customWidth="1"/>
    <col min="12784" max="12784" width="8.5703125" style="2" customWidth="1"/>
    <col min="12785" max="12785" width="7" style="2" customWidth="1"/>
    <col min="12786" max="12786" width="6.28515625" style="2" customWidth="1"/>
    <col min="12787" max="13030" width="9.85546875" style="2"/>
    <col min="13031" max="13031" width="4.5703125" style="2" customWidth="1"/>
    <col min="13032" max="13032" width="9.140625" style="2" customWidth="1"/>
    <col min="13033" max="13033" width="44.140625" style="2" customWidth="1"/>
    <col min="13034" max="13034" width="5.5703125" style="2" customWidth="1"/>
    <col min="13035" max="13035" width="9.85546875" style="2" customWidth="1"/>
    <col min="13036" max="13036" width="10.7109375" style="2" customWidth="1"/>
    <col min="13037" max="13037" width="5.85546875" style="2" customWidth="1"/>
    <col min="13038" max="13038" width="11.28515625" style="2" customWidth="1"/>
    <col min="13039" max="13039" width="8.42578125" style="2" customWidth="1"/>
    <col min="13040" max="13040" width="8.5703125" style="2" customWidth="1"/>
    <col min="13041" max="13041" width="7" style="2" customWidth="1"/>
    <col min="13042" max="13042" width="6.28515625" style="2" customWidth="1"/>
    <col min="13043" max="13286" width="9.85546875" style="2"/>
    <col min="13287" max="13287" width="4.5703125" style="2" customWidth="1"/>
    <col min="13288" max="13288" width="9.140625" style="2" customWidth="1"/>
    <col min="13289" max="13289" width="44.140625" style="2" customWidth="1"/>
    <col min="13290" max="13290" width="5.5703125" style="2" customWidth="1"/>
    <col min="13291" max="13291" width="9.85546875" style="2" customWidth="1"/>
    <col min="13292" max="13292" width="10.7109375" style="2" customWidth="1"/>
    <col min="13293" max="13293" width="5.85546875" style="2" customWidth="1"/>
    <col min="13294" max="13294" width="11.28515625" style="2" customWidth="1"/>
    <col min="13295" max="13295" width="8.42578125" style="2" customWidth="1"/>
    <col min="13296" max="13296" width="8.5703125" style="2" customWidth="1"/>
    <col min="13297" max="13297" width="7" style="2" customWidth="1"/>
    <col min="13298" max="13298" width="6.28515625" style="2" customWidth="1"/>
    <col min="13299" max="13542" width="9.85546875" style="2"/>
    <col min="13543" max="13543" width="4.5703125" style="2" customWidth="1"/>
    <col min="13544" max="13544" width="9.140625" style="2" customWidth="1"/>
    <col min="13545" max="13545" width="44.140625" style="2" customWidth="1"/>
    <col min="13546" max="13546" width="5.5703125" style="2" customWidth="1"/>
    <col min="13547" max="13547" width="9.85546875" style="2" customWidth="1"/>
    <col min="13548" max="13548" width="10.7109375" style="2" customWidth="1"/>
    <col min="13549" max="13549" width="5.85546875" style="2" customWidth="1"/>
    <col min="13550" max="13550" width="11.28515625" style="2" customWidth="1"/>
    <col min="13551" max="13551" width="8.42578125" style="2" customWidth="1"/>
    <col min="13552" max="13552" width="8.5703125" style="2" customWidth="1"/>
    <col min="13553" max="13553" width="7" style="2" customWidth="1"/>
    <col min="13554" max="13554" width="6.28515625" style="2" customWidth="1"/>
    <col min="13555" max="13798" width="9.85546875" style="2"/>
    <col min="13799" max="13799" width="4.5703125" style="2" customWidth="1"/>
    <col min="13800" max="13800" width="9.140625" style="2" customWidth="1"/>
    <col min="13801" max="13801" width="44.140625" style="2" customWidth="1"/>
    <col min="13802" max="13802" width="5.5703125" style="2" customWidth="1"/>
    <col min="13803" max="13803" width="9.85546875" style="2" customWidth="1"/>
    <col min="13804" max="13804" width="10.7109375" style="2" customWidth="1"/>
    <col min="13805" max="13805" width="5.85546875" style="2" customWidth="1"/>
    <col min="13806" max="13806" width="11.28515625" style="2" customWidth="1"/>
    <col min="13807" max="13807" width="8.42578125" style="2" customWidth="1"/>
    <col min="13808" max="13808" width="8.5703125" style="2" customWidth="1"/>
    <col min="13809" max="13809" width="7" style="2" customWidth="1"/>
    <col min="13810" max="13810" width="6.28515625" style="2" customWidth="1"/>
    <col min="13811" max="14054" width="9.85546875" style="2"/>
    <col min="14055" max="14055" width="4.5703125" style="2" customWidth="1"/>
    <col min="14056" max="14056" width="9.140625" style="2" customWidth="1"/>
    <col min="14057" max="14057" width="44.140625" style="2" customWidth="1"/>
    <col min="14058" max="14058" width="5.5703125" style="2" customWidth="1"/>
    <col min="14059" max="14059" width="9.85546875" style="2" customWidth="1"/>
    <col min="14060" max="14060" width="10.7109375" style="2" customWidth="1"/>
    <col min="14061" max="14061" width="5.85546875" style="2" customWidth="1"/>
    <col min="14062" max="14062" width="11.28515625" style="2" customWidth="1"/>
    <col min="14063" max="14063" width="8.42578125" style="2" customWidth="1"/>
    <col min="14064" max="14064" width="8.5703125" style="2" customWidth="1"/>
    <col min="14065" max="14065" width="7" style="2" customWidth="1"/>
    <col min="14066" max="14066" width="6.28515625" style="2" customWidth="1"/>
    <col min="14067" max="14310" width="9.85546875" style="2"/>
    <col min="14311" max="14311" width="4.5703125" style="2" customWidth="1"/>
    <col min="14312" max="14312" width="9.140625" style="2" customWidth="1"/>
    <col min="14313" max="14313" width="44.140625" style="2" customWidth="1"/>
    <col min="14314" max="14314" width="5.5703125" style="2" customWidth="1"/>
    <col min="14315" max="14315" width="9.85546875" style="2" customWidth="1"/>
    <col min="14316" max="14316" width="10.7109375" style="2" customWidth="1"/>
    <col min="14317" max="14317" width="5.85546875" style="2" customWidth="1"/>
    <col min="14318" max="14318" width="11.28515625" style="2" customWidth="1"/>
    <col min="14319" max="14319" width="8.42578125" style="2" customWidth="1"/>
    <col min="14320" max="14320" width="8.5703125" style="2" customWidth="1"/>
    <col min="14321" max="14321" width="7" style="2" customWidth="1"/>
    <col min="14322" max="14322" width="6.28515625" style="2" customWidth="1"/>
    <col min="14323" max="14566" width="9.85546875" style="2"/>
    <col min="14567" max="14567" width="4.5703125" style="2" customWidth="1"/>
    <col min="14568" max="14568" width="9.140625" style="2" customWidth="1"/>
    <col min="14569" max="14569" width="44.140625" style="2" customWidth="1"/>
    <col min="14570" max="14570" width="5.5703125" style="2" customWidth="1"/>
    <col min="14571" max="14571" width="9.85546875" style="2" customWidth="1"/>
    <col min="14572" max="14572" width="10.7109375" style="2" customWidth="1"/>
    <col min="14573" max="14573" width="5.85546875" style="2" customWidth="1"/>
    <col min="14574" max="14574" width="11.28515625" style="2" customWidth="1"/>
    <col min="14575" max="14575" width="8.42578125" style="2" customWidth="1"/>
    <col min="14576" max="14576" width="8.5703125" style="2" customWidth="1"/>
    <col min="14577" max="14577" width="7" style="2" customWidth="1"/>
    <col min="14578" max="14578" width="6.28515625" style="2" customWidth="1"/>
    <col min="14579" max="14822" width="9.85546875" style="2"/>
    <col min="14823" max="14823" width="4.5703125" style="2" customWidth="1"/>
    <col min="14824" max="14824" width="9.140625" style="2" customWidth="1"/>
    <col min="14825" max="14825" width="44.140625" style="2" customWidth="1"/>
    <col min="14826" max="14826" width="5.5703125" style="2" customWidth="1"/>
    <col min="14827" max="14827" width="9.85546875" style="2" customWidth="1"/>
    <col min="14828" max="14828" width="10.7109375" style="2" customWidth="1"/>
    <col min="14829" max="14829" width="5.85546875" style="2" customWidth="1"/>
    <col min="14830" max="14830" width="11.28515625" style="2" customWidth="1"/>
    <col min="14831" max="14831" width="8.42578125" style="2" customWidth="1"/>
    <col min="14832" max="14832" width="8.5703125" style="2" customWidth="1"/>
    <col min="14833" max="14833" width="7" style="2" customWidth="1"/>
    <col min="14834" max="14834" width="6.28515625" style="2" customWidth="1"/>
    <col min="14835" max="15078" width="9.85546875" style="2"/>
    <col min="15079" max="15079" width="4.5703125" style="2" customWidth="1"/>
    <col min="15080" max="15080" width="9.140625" style="2" customWidth="1"/>
    <col min="15081" max="15081" width="44.140625" style="2" customWidth="1"/>
    <col min="15082" max="15082" width="5.5703125" style="2" customWidth="1"/>
    <col min="15083" max="15083" width="9.85546875" style="2" customWidth="1"/>
    <col min="15084" max="15084" width="10.7109375" style="2" customWidth="1"/>
    <col min="15085" max="15085" width="5.85546875" style="2" customWidth="1"/>
    <col min="15086" max="15086" width="11.28515625" style="2" customWidth="1"/>
    <col min="15087" max="15087" width="8.42578125" style="2" customWidth="1"/>
    <col min="15088" max="15088" width="8.5703125" style="2" customWidth="1"/>
    <col min="15089" max="15089" width="7" style="2" customWidth="1"/>
    <col min="15090" max="15090" width="6.28515625" style="2" customWidth="1"/>
    <col min="15091" max="15334" width="9.85546875" style="2"/>
    <col min="15335" max="15335" width="4.5703125" style="2" customWidth="1"/>
    <col min="15336" max="15336" width="9.140625" style="2" customWidth="1"/>
    <col min="15337" max="15337" width="44.140625" style="2" customWidth="1"/>
    <col min="15338" max="15338" width="5.5703125" style="2" customWidth="1"/>
    <col min="15339" max="15339" width="9.85546875" style="2" customWidth="1"/>
    <col min="15340" max="15340" width="10.7109375" style="2" customWidth="1"/>
    <col min="15341" max="15341" width="5.85546875" style="2" customWidth="1"/>
    <col min="15342" max="15342" width="11.28515625" style="2" customWidth="1"/>
    <col min="15343" max="15343" width="8.42578125" style="2" customWidth="1"/>
    <col min="15344" max="15344" width="8.5703125" style="2" customWidth="1"/>
    <col min="15345" max="15345" width="7" style="2" customWidth="1"/>
    <col min="15346" max="15346" width="6.28515625" style="2" customWidth="1"/>
    <col min="15347" max="15590" width="9.85546875" style="2"/>
    <col min="15591" max="15591" width="4.5703125" style="2" customWidth="1"/>
    <col min="15592" max="15592" width="9.140625" style="2" customWidth="1"/>
    <col min="15593" max="15593" width="44.140625" style="2" customWidth="1"/>
    <col min="15594" max="15594" width="5.5703125" style="2" customWidth="1"/>
    <col min="15595" max="15595" width="9.85546875" style="2" customWidth="1"/>
    <col min="15596" max="15596" width="10.7109375" style="2" customWidth="1"/>
    <col min="15597" max="15597" width="5.85546875" style="2" customWidth="1"/>
    <col min="15598" max="15598" width="11.28515625" style="2" customWidth="1"/>
    <col min="15599" max="15599" width="8.42578125" style="2" customWidth="1"/>
    <col min="15600" max="15600" width="8.5703125" style="2" customWidth="1"/>
    <col min="15601" max="15601" width="7" style="2" customWidth="1"/>
    <col min="15602" max="15602" width="6.28515625" style="2" customWidth="1"/>
    <col min="15603" max="15846" width="9.85546875" style="2"/>
    <col min="15847" max="15847" width="4.5703125" style="2" customWidth="1"/>
    <col min="15848" max="15848" width="9.140625" style="2" customWidth="1"/>
    <col min="15849" max="15849" width="44.140625" style="2" customWidth="1"/>
    <col min="15850" max="15850" width="5.5703125" style="2" customWidth="1"/>
    <col min="15851" max="15851" width="9.85546875" style="2" customWidth="1"/>
    <col min="15852" max="15852" width="10.7109375" style="2" customWidth="1"/>
    <col min="15853" max="15853" width="5.85546875" style="2" customWidth="1"/>
    <col min="15854" max="15854" width="11.28515625" style="2" customWidth="1"/>
    <col min="15855" max="15855" width="8.42578125" style="2" customWidth="1"/>
    <col min="15856" max="15856" width="8.5703125" style="2" customWidth="1"/>
    <col min="15857" max="15857" width="7" style="2" customWidth="1"/>
    <col min="15858" max="15858" width="6.28515625" style="2" customWidth="1"/>
    <col min="15859" max="16102" width="9.85546875" style="2"/>
    <col min="16103" max="16103" width="4.5703125" style="2" customWidth="1"/>
    <col min="16104" max="16104" width="9.140625" style="2" customWidth="1"/>
    <col min="16105" max="16105" width="44.140625" style="2" customWidth="1"/>
    <col min="16106" max="16106" width="5.5703125" style="2" customWidth="1"/>
    <col min="16107" max="16107" width="9.85546875" style="2" customWidth="1"/>
    <col min="16108" max="16108" width="10.7109375" style="2" customWidth="1"/>
    <col min="16109" max="16109" width="5.85546875" style="2" customWidth="1"/>
    <col min="16110" max="16110" width="11.28515625" style="2" customWidth="1"/>
    <col min="16111" max="16111" width="8.42578125" style="2" customWidth="1"/>
    <col min="16112" max="16112" width="8.5703125" style="2" customWidth="1"/>
    <col min="16113" max="16113" width="7" style="2" customWidth="1"/>
    <col min="16114" max="16114" width="6.28515625" style="2" customWidth="1"/>
    <col min="16115" max="16384" width="9.85546875" style="2"/>
  </cols>
  <sheetData>
    <row r="1" spans="1:6" ht="12" customHeight="1" x14ac:dyDescent="0.25">
      <c r="A1" s="432" t="s">
        <v>0</v>
      </c>
      <c r="B1" s="432"/>
      <c r="C1" s="432"/>
      <c r="D1" s="432"/>
      <c r="E1" s="432"/>
      <c r="F1" s="432"/>
    </row>
    <row r="2" spans="1:6" ht="24" customHeight="1" x14ac:dyDescent="0.25">
      <c r="A2" s="433" t="s">
        <v>1</v>
      </c>
      <c r="B2" s="433"/>
      <c r="C2" s="433" t="s">
        <v>2</v>
      </c>
      <c r="D2" s="433"/>
      <c r="E2" s="433"/>
      <c r="F2" s="433"/>
    </row>
    <row r="3" spans="1:6" x14ac:dyDescent="0.25">
      <c r="A3" s="434" t="s">
        <v>3</v>
      </c>
      <c r="B3" s="434" t="s">
        <v>4</v>
      </c>
      <c r="C3" s="433" t="s">
        <v>5</v>
      </c>
      <c r="D3" s="436" t="s">
        <v>6</v>
      </c>
      <c r="E3" s="433" t="s">
        <v>7</v>
      </c>
      <c r="F3" s="433"/>
    </row>
    <row r="4" spans="1:6" ht="48" x14ac:dyDescent="0.25">
      <c r="A4" s="435"/>
      <c r="B4" s="435"/>
      <c r="C4" s="433"/>
      <c r="D4" s="436"/>
      <c r="E4" s="3" t="s">
        <v>8</v>
      </c>
      <c r="F4" s="3" t="s">
        <v>9</v>
      </c>
    </row>
    <row r="5" spans="1:6" x14ac:dyDescent="0.25">
      <c r="A5" s="4" t="s">
        <v>10</v>
      </c>
      <c r="B5" s="4" t="s">
        <v>11</v>
      </c>
      <c r="C5" s="5">
        <v>1</v>
      </c>
      <c r="D5" s="6">
        <v>9</v>
      </c>
      <c r="E5" s="7">
        <v>1125500</v>
      </c>
      <c r="F5" s="8">
        <f>E5/6750000</f>
        <v>0.16674074074074074</v>
      </c>
    </row>
    <row r="6" spans="1:6" x14ac:dyDescent="0.25">
      <c r="A6" s="4" t="s">
        <v>12</v>
      </c>
      <c r="B6" s="4" t="s">
        <v>13</v>
      </c>
      <c r="C6" s="5">
        <v>1</v>
      </c>
      <c r="D6" s="6">
        <v>1</v>
      </c>
      <c r="E6" s="9">
        <v>150000</v>
      </c>
      <c r="F6" s="8">
        <f t="shared" ref="F6:F41" si="0">E6/6750000</f>
        <v>2.2222222222222223E-2</v>
      </c>
    </row>
    <row r="7" spans="1:6" s="13" customFormat="1" x14ac:dyDescent="0.25">
      <c r="A7" s="437" t="s">
        <v>14</v>
      </c>
      <c r="B7" s="437"/>
      <c r="C7" s="3">
        <f>SUM(C5:C6)</f>
        <v>2</v>
      </c>
      <c r="D7" s="10">
        <f t="shared" ref="D7:E7" si="1">SUM(D5:D6)</f>
        <v>10</v>
      </c>
      <c r="E7" s="11">
        <f t="shared" si="1"/>
        <v>1275500</v>
      </c>
      <c r="F7" s="12">
        <f t="shared" si="0"/>
        <v>0.18896296296296297</v>
      </c>
    </row>
    <row r="8" spans="1:6" ht="24" x14ac:dyDescent="0.25">
      <c r="A8" s="14" t="s">
        <v>15</v>
      </c>
      <c r="B8" s="4" t="s">
        <v>16</v>
      </c>
      <c r="C8" s="5">
        <v>1</v>
      </c>
      <c r="D8" s="6">
        <v>1</v>
      </c>
      <c r="E8" s="9">
        <v>300000</v>
      </c>
      <c r="F8" s="8">
        <f t="shared" si="0"/>
        <v>4.4444444444444446E-2</v>
      </c>
    </row>
    <row r="9" spans="1:6" ht="24" x14ac:dyDescent="0.25">
      <c r="A9" s="14" t="s">
        <v>17</v>
      </c>
      <c r="B9" s="4" t="s">
        <v>18</v>
      </c>
      <c r="C9" s="5">
        <v>1</v>
      </c>
      <c r="D9" s="6">
        <v>1</v>
      </c>
      <c r="E9" s="9">
        <v>180000</v>
      </c>
      <c r="F9" s="8">
        <f t="shared" si="0"/>
        <v>2.6666666666666668E-2</v>
      </c>
    </row>
    <row r="10" spans="1:6" ht="36" x14ac:dyDescent="0.25">
      <c r="A10" s="14" t="s">
        <v>19</v>
      </c>
      <c r="B10" s="4" t="s">
        <v>20</v>
      </c>
      <c r="C10" s="5">
        <v>1</v>
      </c>
      <c r="D10" s="6">
        <v>1</v>
      </c>
      <c r="E10" s="9">
        <v>18000</v>
      </c>
      <c r="F10" s="8">
        <f t="shared" si="0"/>
        <v>2.6666666666666666E-3</v>
      </c>
    </row>
    <row r="11" spans="1:6" ht="24" x14ac:dyDescent="0.25">
      <c r="A11" s="14" t="s">
        <v>21</v>
      </c>
      <c r="B11" s="4" t="s">
        <v>22</v>
      </c>
      <c r="C11" s="5">
        <v>1</v>
      </c>
      <c r="D11" s="6">
        <v>2</v>
      </c>
      <c r="E11" s="9">
        <v>96000</v>
      </c>
      <c r="F11" s="8">
        <f t="shared" si="0"/>
        <v>1.4222222222222223E-2</v>
      </c>
    </row>
    <row r="12" spans="1:6" ht="36" x14ac:dyDescent="0.25">
      <c r="A12" s="14" t="s">
        <v>23</v>
      </c>
      <c r="B12" s="4" t="s">
        <v>24</v>
      </c>
      <c r="C12" s="5">
        <v>1</v>
      </c>
      <c r="D12" s="6">
        <v>1</v>
      </c>
      <c r="E12" s="9">
        <v>72000</v>
      </c>
      <c r="F12" s="8">
        <f t="shared" si="0"/>
        <v>1.0666666666666666E-2</v>
      </c>
    </row>
    <row r="13" spans="1:6" s="13" customFormat="1" x14ac:dyDescent="0.25">
      <c r="A13" s="438" t="s">
        <v>25</v>
      </c>
      <c r="B13" s="438"/>
      <c r="C13" s="3">
        <f>SUM(C8:C12)</f>
        <v>5</v>
      </c>
      <c r="D13" s="10">
        <f t="shared" ref="D13:E13" si="2">SUM(D8:D12)</f>
        <v>6</v>
      </c>
      <c r="E13" s="11">
        <f t="shared" si="2"/>
        <v>666000</v>
      </c>
      <c r="F13" s="12">
        <f t="shared" si="0"/>
        <v>9.8666666666666666E-2</v>
      </c>
    </row>
    <row r="14" spans="1:6" ht="24" x14ac:dyDescent="0.25">
      <c r="A14" s="14" t="s">
        <v>26</v>
      </c>
      <c r="B14" s="4" t="s">
        <v>27</v>
      </c>
      <c r="C14" s="5">
        <v>1</v>
      </c>
      <c r="D14" s="6">
        <v>3</v>
      </c>
      <c r="E14" s="9">
        <v>204000</v>
      </c>
      <c r="F14" s="8">
        <f t="shared" si="0"/>
        <v>3.0222222222222223E-2</v>
      </c>
    </row>
    <row r="15" spans="1:6" ht="24" x14ac:dyDescent="0.25">
      <c r="A15" s="14" t="s">
        <v>28</v>
      </c>
      <c r="B15" s="4" t="s">
        <v>29</v>
      </c>
      <c r="C15" s="5">
        <v>1</v>
      </c>
      <c r="D15" s="6">
        <v>6</v>
      </c>
      <c r="E15" s="9">
        <v>348000</v>
      </c>
      <c r="F15" s="8">
        <f t="shared" si="0"/>
        <v>5.1555555555555556E-2</v>
      </c>
    </row>
    <row r="16" spans="1:6" ht="36" x14ac:dyDescent="0.25">
      <c r="A16" s="14" t="s">
        <v>30</v>
      </c>
      <c r="B16" s="4" t="s">
        <v>31</v>
      </c>
      <c r="C16" s="5">
        <v>1</v>
      </c>
      <c r="D16" s="6">
        <v>2</v>
      </c>
      <c r="E16" s="9">
        <v>300000</v>
      </c>
      <c r="F16" s="8">
        <f t="shared" si="0"/>
        <v>4.4444444444444446E-2</v>
      </c>
    </row>
    <row r="17" spans="1:6" s="13" customFormat="1" x14ac:dyDescent="0.25">
      <c r="A17" s="437" t="s">
        <v>32</v>
      </c>
      <c r="B17" s="437"/>
      <c r="C17" s="3">
        <f>SUM(C14:C16)</f>
        <v>3</v>
      </c>
      <c r="D17" s="10">
        <f t="shared" ref="D17:E17" si="3">SUM(D14:D16)</f>
        <v>11</v>
      </c>
      <c r="E17" s="11">
        <f t="shared" si="3"/>
        <v>852000</v>
      </c>
      <c r="F17" s="12">
        <f t="shared" si="0"/>
        <v>0.12622222222222224</v>
      </c>
    </row>
    <row r="18" spans="1:6" s="13" customFormat="1" x14ac:dyDescent="0.25">
      <c r="A18" s="14"/>
      <c r="B18" s="15" t="s">
        <v>33</v>
      </c>
      <c r="C18" s="10">
        <f t="shared" ref="C18:E18" si="4">C19</f>
        <v>1</v>
      </c>
      <c r="D18" s="10">
        <f t="shared" si="4"/>
        <v>2</v>
      </c>
      <c r="E18" s="11">
        <f t="shared" si="4"/>
        <v>49000</v>
      </c>
      <c r="F18" s="12">
        <f t="shared" si="0"/>
        <v>7.2592592592592596E-3</v>
      </c>
    </row>
    <row r="19" spans="1:6" ht="36" x14ac:dyDescent="0.25">
      <c r="A19" s="14" t="s">
        <v>34</v>
      </c>
      <c r="B19" s="4" t="s">
        <v>35</v>
      </c>
      <c r="C19" s="5">
        <v>1</v>
      </c>
      <c r="D19" s="6">
        <v>2</v>
      </c>
      <c r="E19" s="9">
        <v>49000</v>
      </c>
      <c r="F19" s="8">
        <f t="shared" si="0"/>
        <v>7.2592592592592596E-3</v>
      </c>
    </row>
    <row r="20" spans="1:6" ht="24" x14ac:dyDescent="0.25">
      <c r="A20" s="14"/>
      <c r="B20" s="15" t="s">
        <v>36</v>
      </c>
      <c r="C20" s="10">
        <f t="shared" ref="C20:E20" si="5">C21+C22+C23</f>
        <v>3</v>
      </c>
      <c r="D20" s="10">
        <f t="shared" si="5"/>
        <v>7</v>
      </c>
      <c r="E20" s="11">
        <f t="shared" si="5"/>
        <v>1278000</v>
      </c>
      <c r="F20" s="12">
        <f t="shared" si="0"/>
        <v>0.18933333333333333</v>
      </c>
    </row>
    <row r="21" spans="1:6" ht="24" x14ac:dyDescent="0.25">
      <c r="A21" s="14" t="s">
        <v>37</v>
      </c>
      <c r="B21" s="4" t="s">
        <v>38</v>
      </c>
      <c r="C21" s="5">
        <v>1</v>
      </c>
      <c r="D21" s="6">
        <v>2</v>
      </c>
      <c r="E21" s="9">
        <v>720000</v>
      </c>
      <c r="F21" s="8">
        <f t="shared" si="0"/>
        <v>0.10666666666666667</v>
      </c>
    </row>
    <row r="22" spans="1:6" ht="24" x14ac:dyDescent="0.25">
      <c r="A22" s="14" t="s">
        <v>39</v>
      </c>
      <c r="B22" s="4" t="s">
        <v>18</v>
      </c>
      <c r="C22" s="5">
        <v>1</v>
      </c>
      <c r="D22" s="6">
        <v>3</v>
      </c>
      <c r="E22" s="9">
        <v>459000</v>
      </c>
      <c r="F22" s="8">
        <f t="shared" si="0"/>
        <v>6.8000000000000005E-2</v>
      </c>
    </row>
    <row r="23" spans="1:6" ht="60" x14ac:dyDescent="0.25">
      <c r="A23" s="14" t="s">
        <v>40</v>
      </c>
      <c r="B23" s="4" t="s">
        <v>41</v>
      </c>
      <c r="C23" s="5">
        <v>1</v>
      </c>
      <c r="D23" s="6">
        <v>2</v>
      </c>
      <c r="E23" s="9">
        <v>99000</v>
      </c>
      <c r="F23" s="8">
        <f t="shared" si="0"/>
        <v>1.4666666666666666E-2</v>
      </c>
    </row>
    <row r="24" spans="1:6" s="13" customFormat="1" x14ac:dyDescent="0.25">
      <c r="A24" s="437" t="s">
        <v>42</v>
      </c>
      <c r="B24" s="437"/>
      <c r="C24" s="10">
        <f t="shared" ref="C24:E24" si="6">C20+C18</f>
        <v>4</v>
      </c>
      <c r="D24" s="10">
        <f t="shared" si="6"/>
        <v>9</v>
      </c>
      <c r="E24" s="11">
        <f t="shared" si="6"/>
        <v>1327000</v>
      </c>
      <c r="F24" s="12">
        <f t="shared" si="0"/>
        <v>0.1965925925925926</v>
      </c>
    </row>
    <row r="25" spans="1:6" ht="36" x14ac:dyDescent="0.25">
      <c r="A25" s="14" t="s">
        <v>43</v>
      </c>
      <c r="B25" s="4" t="s">
        <v>44</v>
      </c>
      <c r="C25" s="5">
        <v>1</v>
      </c>
      <c r="D25" s="6">
        <v>6</v>
      </c>
      <c r="E25" s="9">
        <v>480000</v>
      </c>
      <c r="F25" s="8">
        <f t="shared" si="0"/>
        <v>7.1111111111111111E-2</v>
      </c>
    </row>
    <row r="26" spans="1:6" ht="36" x14ac:dyDescent="0.25">
      <c r="A26" s="14" t="s">
        <v>45</v>
      </c>
      <c r="B26" s="4" t="s">
        <v>46</v>
      </c>
      <c r="C26" s="5">
        <v>1</v>
      </c>
      <c r="D26" s="6">
        <v>1</v>
      </c>
      <c r="E26" s="9">
        <v>90500</v>
      </c>
      <c r="F26" s="8">
        <f t="shared" si="0"/>
        <v>1.3407407407407408E-2</v>
      </c>
    </row>
    <row r="27" spans="1:6" ht="60" x14ac:dyDescent="0.25">
      <c r="A27" s="14" t="s">
        <v>47</v>
      </c>
      <c r="B27" s="4" t="s">
        <v>48</v>
      </c>
      <c r="C27" s="5">
        <v>1</v>
      </c>
      <c r="D27" s="6">
        <v>3</v>
      </c>
      <c r="E27" s="9">
        <v>90000</v>
      </c>
      <c r="F27" s="8">
        <f t="shared" si="0"/>
        <v>1.3333333333333334E-2</v>
      </c>
    </row>
    <row r="28" spans="1:6" s="13" customFormat="1" x14ac:dyDescent="0.25">
      <c r="A28" s="437" t="s">
        <v>49</v>
      </c>
      <c r="B28" s="437"/>
      <c r="C28" s="10">
        <f t="shared" ref="C28:E28" si="7">SUM(C25:C27)</f>
        <v>3</v>
      </c>
      <c r="D28" s="10">
        <f t="shared" si="7"/>
        <v>10</v>
      </c>
      <c r="E28" s="11">
        <f t="shared" si="7"/>
        <v>660500</v>
      </c>
      <c r="F28" s="12">
        <f t="shared" si="0"/>
        <v>9.7851851851851857E-2</v>
      </c>
    </row>
    <row r="29" spans="1:6" ht="72" x14ac:dyDescent="0.25">
      <c r="A29" s="14" t="s">
        <v>50</v>
      </c>
      <c r="B29" s="4" t="s">
        <v>51</v>
      </c>
      <c r="C29" s="5">
        <v>1</v>
      </c>
      <c r="D29" s="6">
        <v>1</v>
      </c>
      <c r="E29" s="9">
        <v>75000</v>
      </c>
      <c r="F29" s="8">
        <f t="shared" si="0"/>
        <v>1.1111111111111112E-2</v>
      </c>
    </row>
    <row r="30" spans="1:6" ht="48" x14ac:dyDescent="0.25">
      <c r="A30" s="14" t="s">
        <v>52</v>
      </c>
      <c r="B30" s="4" t="s">
        <v>53</v>
      </c>
      <c r="C30" s="5">
        <v>1</v>
      </c>
      <c r="D30" s="6">
        <v>1</v>
      </c>
      <c r="E30" s="9">
        <v>100000</v>
      </c>
      <c r="F30" s="8">
        <f t="shared" si="0"/>
        <v>1.4814814814814815E-2</v>
      </c>
    </row>
    <row r="31" spans="1:6" ht="36" x14ac:dyDescent="0.25">
      <c r="A31" s="14" t="s">
        <v>54</v>
      </c>
      <c r="B31" s="4" t="s">
        <v>55</v>
      </c>
      <c r="C31" s="5">
        <v>1</v>
      </c>
      <c r="D31" s="6">
        <v>3</v>
      </c>
      <c r="E31" s="9">
        <v>533000</v>
      </c>
      <c r="F31" s="8">
        <f t="shared" si="0"/>
        <v>7.8962962962962957E-2</v>
      </c>
    </row>
    <row r="32" spans="1:6" ht="60" x14ac:dyDescent="0.25">
      <c r="A32" s="14" t="s">
        <v>56</v>
      </c>
      <c r="B32" s="4" t="s">
        <v>57</v>
      </c>
      <c r="C32" s="5"/>
      <c r="D32" s="6"/>
      <c r="E32" s="9"/>
      <c r="F32" s="8">
        <f t="shared" si="0"/>
        <v>0</v>
      </c>
    </row>
    <row r="33" spans="1:6" s="13" customFormat="1" x14ac:dyDescent="0.2">
      <c r="A33" s="437" t="s">
        <v>58</v>
      </c>
      <c r="B33" s="439"/>
      <c r="C33" s="10">
        <f t="shared" ref="C33:E33" si="8">SUM(C29:C32)</f>
        <v>3</v>
      </c>
      <c r="D33" s="10">
        <f t="shared" si="8"/>
        <v>5</v>
      </c>
      <c r="E33" s="11">
        <f t="shared" si="8"/>
        <v>708000</v>
      </c>
      <c r="F33" s="12">
        <f t="shared" si="0"/>
        <v>0.10488888888888889</v>
      </c>
    </row>
    <row r="34" spans="1:6" s="13" customFormat="1" x14ac:dyDescent="0.25">
      <c r="A34" s="433" t="s">
        <v>59</v>
      </c>
      <c r="B34" s="433"/>
      <c r="C34" s="10">
        <f t="shared" ref="C34:E34" si="9">C33+C28+C24+C17+C13+C7</f>
        <v>20</v>
      </c>
      <c r="D34" s="10">
        <f t="shared" si="9"/>
        <v>51</v>
      </c>
      <c r="E34" s="16">
        <f t="shared" si="9"/>
        <v>5489000</v>
      </c>
      <c r="F34" s="12">
        <f t="shared" si="0"/>
        <v>0.81318518518518523</v>
      </c>
    </row>
    <row r="35" spans="1:6" x14ac:dyDescent="0.25">
      <c r="A35" s="14" t="s">
        <v>60</v>
      </c>
      <c r="B35" s="4" t="s">
        <v>61</v>
      </c>
      <c r="C35" s="5"/>
      <c r="D35" s="6">
        <v>1</v>
      </c>
      <c r="E35" s="9">
        <v>60000</v>
      </c>
      <c r="F35" s="8">
        <f t="shared" si="0"/>
        <v>8.8888888888888889E-3</v>
      </c>
    </row>
    <row r="36" spans="1:6" x14ac:dyDescent="0.25">
      <c r="A36" s="14" t="s">
        <v>62</v>
      </c>
      <c r="B36" s="4" t="s">
        <v>63</v>
      </c>
      <c r="C36" s="5"/>
      <c r="D36" s="6">
        <v>2</v>
      </c>
      <c r="E36" s="9">
        <v>104000</v>
      </c>
      <c r="F36" s="8">
        <f t="shared" si="0"/>
        <v>1.5407407407407408E-2</v>
      </c>
    </row>
    <row r="37" spans="1:6" s="13" customFormat="1" x14ac:dyDescent="0.25">
      <c r="A37" s="433" t="s">
        <v>64</v>
      </c>
      <c r="B37" s="433"/>
      <c r="C37" s="3"/>
      <c r="D37" s="10">
        <f t="shared" ref="D37:E37" si="10">SUM(D35:D36)</f>
        <v>3</v>
      </c>
      <c r="E37" s="11">
        <f t="shared" si="10"/>
        <v>164000</v>
      </c>
      <c r="F37" s="12">
        <f t="shared" si="0"/>
        <v>2.4296296296296295E-2</v>
      </c>
    </row>
    <row r="38" spans="1:6" x14ac:dyDescent="0.25">
      <c r="A38" s="14" t="s">
        <v>65</v>
      </c>
      <c r="B38" s="17" t="s">
        <v>66</v>
      </c>
      <c r="C38" s="5"/>
      <c r="D38" s="10"/>
      <c r="E38" s="9">
        <v>1041690</v>
      </c>
      <c r="F38" s="8">
        <f t="shared" si="0"/>
        <v>0.15432444444444443</v>
      </c>
    </row>
    <row r="39" spans="1:6" x14ac:dyDescent="0.25">
      <c r="A39" s="14" t="s">
        <v>67</v>
      </c>
      <c r="B39" s="17" t="s">
        <v>68</v>
      </c>
      <c r="C39" s="5"/>
      <c r="D39" s="10"/>
      <c r="E39" s="9">
        <v>55310</v>
      </c>
      <c r="F39" s="8">
        <f t="shared" si="0"/>
        <v>8.1940740740740741E-3</v>
      </c>
    </row>
    <row r="40" spans="1:6" s="13" customFormat="1" ht="24" customHeight="1" x14ac:dyDescent="0.25">
      <c r="A40" s="440" t="s">
        <v>69</v>
      </c>
      <c r="B40" s="441"/>
      <c r="C40" s="18"/>
      <c r="D40" s="11"/>
      <c r="E40" s="11">
        <f t="shared" ref="E40" si="11">SUM(E38:E39)</f>
        <v>1097000</v>
      </c>
      <c r="F40" s="12">
        <f t="shared" si="0"/>
        <v>0.16251851851851851</v>
      </c>
    </row>
    <row r="41" spans="1:6" s="13" customFormat="1" x14ac:dyDescent="0.25">
      <c r="A41" s="433" t="s">
        <v>70</v>
      </c>
      <c r="B41" s="433"/>
      <c r="C41" s="3"/>
      <c r="D41" s="10"/>
      <c r="E41" s="11">
        <f t="shared" ref="E41" si="12">E40+E37+E34</f>
        <v>6750000</v>
      </c>
      <c r="F41" s="12">
        <f t="shared" si="0"/>
        <v>1</v>
      </c>
    </row>
    <row r="42" spans="1:6" s="13" customFormat="1" x14ac:dyDescent="0.25">
      <c r="A42" s="433" t="s">
        <v>71</v>
      </c>
      <c r="B42" s="433"/>
      <c r="C42" s="433"/>
      <c r="D42" s="433"/>
      <c r="E42" s="433"/>
      <c r="F42" s="12">
        <f>E40/E34</f>
        <v>0.19985425396247039</v>
      </c>
    </row>
    <row r="45" spans="1:6" ht="12" customHeight="1" x14ac:dyDescent="0.25">
      <c r="A45" s="433" t="s">
        <v>72</v>
      </c>
      <c r="B45" s="433"/>
      <c r="C45" s="433"/>
      <c r="D45" s="433"/>
      <c r="E45" s="433"/>
      <c r="F45" s="433"/>
    </row>
    <row r="46" spans="1:6" ht="15" customHeight="1" x14ac:dyDescent="0.25">
      <c r="A46" s="433" t="s">
        <v>73</v>
      </c>
      <c r="B46" s="433" t="s">
        <v>4</v>
      </c>
      <c r="C46" s="433" t="s">
        <v>5</v>
      </c>
      <c r="D46" s="433" t="s">
        <v>6</v>
      </c>
      <c r="E46" s="433" t="s">
        <v>7</v>
      </c>
      <c r="F46" s="433"/>
    </row>
    <row r="47" spans="1:6" ht="48" x14ac:dyDescent="0.25">
      <c r="A47" s="433"/>
      <c r="B47" s="433"/>
      <c r="C47" s="433"/>
      <c r="D47" s="433"/>
      <c r="E47" s="3" t="s">
        <v>74</v>
      </c>
      <c r="F47" s="3" t="s">
        <v>75</v>
      </c>
    </row>
    <row r="48" spans="1:6" ht="24" x14ac:dyDescent="0.25">
      <c r="A48" s="14" t="s">
        <v>76</v>
      </c>
      <c r="B48" s="4" t="s">
        <v>77</v>
      </c>
      <c r="C48" s="5">
        <v>2</v>
      </c>
      <c r="D48" s="5">
        <v>10</v>
      </c>
      <c r="E48" s="9">
        <v>1275500</v>
      </c>
      <c r="F48" s="8">
        <f>E48/5489000</f>
        <v>0.23237383858626343</v>
      </c>
    </row>
    <row r="49" spans="1:6" x14ac:dyDescent="0.25">
      <c r="A49" s="14" t="s">
        <v>78</v>
      </c>
      <c r="B49" s="4" t="s">
        <v>79</v>
      </c>
      <c r="C49" s="5">
        <v>5</v>
      </c>
      <c r="D49" s="5">
        <v>6</v>
      </c>
      <c r="E49" s="9">
        <v>666000</v>
      </c>
      <c r="F49" s="8">
        <f t="shared" ref="F49:F56" si="13">E49/5489000</f>
        <v>0.12133357624339589</v>
      </c>
    </row>
    <row r="50" spans="1:6" ht="24" x14ac:dyDescent="0.25">
      <c r="A50" s="14" t="s">
        <v>80</v>
      </c>
      <c r="B50" s="4" t="s">
        <v>81</v>
      </c>
      <c r="C50" s="5">
        <v>3</v>
      </c>
      <c r="D50" s="5">
        <v>11</v>
      </c>
      <c r="E50" s="9">
        <v>852000</v>
      </c>
      <c r="F50" s="8">
        <f t="shared" si="13"/>
        <v>0.15521952996902896</v>
      </c>
    </row>
    <row r="51" spans="1:6" x14ac:dyDescent="0.25">
      <c r="A51" s="14" t="s">
        <v>82</v>
      </c>
      <c r="B51" s="4" t="s">
        <v>83</v>
      </c>
      <c r="C51" s="5">
        <v>4</v>
      </c>
      <c r="D51" s="5">
        <v>9</v>
      </c>
      <c r="E51" s="9">
        <v>1327000</v>
      </c>
      <c r="F51" s="8">
        <f t="shared" si="13"/>
        <v>0.24175623975223173</v>
      </c>
    </row>
    <row r="52" spans="1:6" x14ac:dyDescent="0.25">
      <c r="A52" s="14"/>
      <c r="B52" s="19" t="s">
        <v>84</v>
      </c>
      <c r="C52" s="20">
        <f>SUM(C48:C51)</f>
        <v>14</v>
      </c>
      <c r="D52" s="20">
        <f>SUM(D48:D51)</f>
        <v>36</v>
      </c>
      <c r="E52" s="21">
        <v>4120500</v>
      </c>
      <c r="F52" s="22">
        <f t="shared" si="13"/>
        <v>0.75068318455091998</v>
      </c>
    </row>
    <row r="53" spans="1:6" ht="24" x14ac:dyDescent="0.25">
      <c r="A53" s="14" t="s">
        <v>85</v>
      </c>
      <c r="B53" s="4" t="s">
        <v>86</v>
      </c>
      <c r="C53" s="5">
        <v>3</v>
      </c>
      <c r="D53" s="6">
        <v>10</v>
      </c>
      <c r="E53" s="9">
        <v>660500</v>
      </c>
      <c r="F53" s="8">
        <f t="shared" si="13"/>
        <v>0.12033157223537985</v>
      </c>
    </row>
    <row r="54" spans="1:6" x14ac:dyDescent="0.25">
      <c r="A54" s="4" t="s">
        <v>87</v>
      </c>
      <c r="B54" s="4" t="s">
        <v>88</v>
      </c>
      <c r="C54" s="5">
        <v>3</v>
      </c>
      <c r="D54" s="6">
        <v>5</v>
      </c>
      <c r="E54" s="9">
        <v>708000</v>
      </c>
      <c r="F54" s="8">
        <f t="shared" si="13"/>
        <v>0.12898524321370014</v>
      </c>
    </row>
    <row r="55" spans="1:6" s="13" customFormat="1" x14ac:dyDescent="0.25">
      <c r="A55" s="14"/>
      <c r="B55" s="19" t="s">
        <v>89</v>
      </c>
      <c r="C55" s="20">
        <f>SUM(C53:C54)</f>
        <v>6</v>
      </c>
      <c r="D55" s="23">
        <f>SUM(D53:D54)</f>
        <v>15</v>
      </c>
      <c r="E55" s="21">
        <v>1368500</v>
      </c>
      <c r="F55" s="22">
        <f t="shared" si="13"/>
        <v>0.24931681544907996</v>
      </c>
    </row>
    <row r="56" spans="1:6" s="13" customFormat="1" x14ac:dyDescent="0.25">
      <c r="A56" s="24" t="s">
        <v>90</v>
      </c>
      <c r="B56" s="24" t="s">
        <v>91</v>
      </c>
      <c r="C56" s="25">
        <f>C55+C52</f>
        <v>20</v>
      </c>
      <c r="D56" s="26">
        <f>D55+D52</f>
        <v>51</v>
      </c>
      <c r="E56" s="27">
        <v>5489000</v>
      </c>
      <c r="F56" s="28">
        <f t="shared" si="13"/>
        <v>1</v>
      </c>
    </row>
    <row r="59" spans="1:6" x14ac:dyDescent="0.25">
      <c r="D59" s="29"/>
      <c r="E59" s="29"/>
    </row>
  </sheetData>
  <mergeCells count="25">
    <mergeCell ref="A46:A47"/>
    <mergeCell ref="B46:B47"/>
    <mergeCell ref="C46:C47"/>
    <mergeCell ref="D46:D47"/>
    <mergeCell ref="E46:F46"/>
    <mergeCell ref="A45:F45"/>
    <mergeCell ref="A7:B7"/>
    <mergeCell ref="A13:B13"/>
    <mergeCell ref="A17:B17"/>
    <mergeCell ref="A24:B24"/>
    <mergeCell ref="A28:B28"/>
    <mergeCell ref="A33:B33"/>
    <mergeCell ref="A34:B34"/>
    <mergeCell ref="A37:B37"/>
    <mergeCell ref="A40:B40"/>
    <mergeCell ref="A41:B41"/>
    <mergeCell ref="A42:E42"/>
    <mergeCell ref="A1:F1"/>
    <mergeCell ref="A2:B2"/>
    <mergeCell ref="C2:F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opLeftCell="A190" workbookViewId="0">
      <selection activeCell="D227" sqref="D227:E227"/>
    </sheetView>
  </sheetViews>
  <sheetFormatPr defaultRowHeight="12.75" x14ac:dyDescent="0.25"/>
  <cols>
    <col min="1" max="1" width="5.7109375" style="280" customWidth="1"/>
    <col min="2" max="2" width="11.28515625" style="281" customWidth="1"/>
    <col min="3" max="3" width="5.28515625" style="282" customWidth="1"/>
    <col min="4" max="4" width="44.28515625" style="282" customWidth="1"/>
    <col min="5" max="5" width="76" style="282" customWidth="1"/>
    <col min="6" max="6" width="12.28515625" style="282" bestFit="1" customWidth="1"/>
    <col min="7" max="7" width="7.5703125" style="283" customWidth="1"/>
    <col min="8" max="8" width="4.42578125" style="283" customWidth="1"/>
    <col min="9" max="9" width="12.28515625" style="115" bestFit="1" customWidth="1"/>
    <col min="10" max="10" width="6.28515625" style="93" customWidth="1"/>
    <col min="11" max="226" width="9.140625" style="241"/>
    <col min="227" max="227" width="3.85546875" style="241" customWidth="1"/>
    <col min="228" max="228" width="6.140625" style="241" customWidth="1"/>
    <col min="229" max="229" width="15.42578125" style="241" customWidth="1"/>
    <col min="230" max="230" width="28.140625" style="241" customWidth="1"/>
    <col min="231" max="231" width="10.5703125" style="241" customWidth="1"/>
    <col min="232" max="232" width="11.5703125" style="241" customWidth="1"/>
    <col min="233" max="482" width="9.140625" style="241"/>
    <col min="483" max="483" width="3.85546875" style="241" customWidth="1"/>
    <col min="484" max="484" width="6.140625" style="241" customWidth="1"/>
    <col min="485" max="485" width="15.42578125" style="241" customWidth="1"/>
    <col min="486" max="486" width="28.140625" style="241" customWidth="1"/>
    <col min="487" max="487" width="10.5703125" style="241" customWidth="1"/>
    <col min="488" max="488" width="11.5703125" style="241" customWidth="1"/>
    <col min="489" max="738" width="9.140625" style="241"/>
    <col min="739" max="739" width="3.85546875" style="241" customWidth="1"/>
    <col min="740" max="740" width="6.140625" style="241" customWidth="1"/>
    <col min="741" max="741" width="15.42578125" style="241" customWidth="1"/>
    <col min="742" max="742" width="28.140625" style="241" customWidth="1"/>
    <col min="743" max="743" width="10.5703125" style="241" customWidth="1"/>
    <col min="744" max="744" width="11.5703125" style="241" customWidth="1"/>
    <col min="745" max="994" width="9.140625" style="241"/>
    <col min="995" max="995" width="3.85546875" style="241" customWidth="1"/>
    <col min="996" max="996" width="6.140625" style="241" customWidth="1"/>
    <col min="997" max="997" width="15.42578125" style="241" customWidth="1"/>
    <col min="998" max="998" width="28.140625" style="241" customWidth="1"/>
    <col min="999" max="999" width="10.5703125" style="241" customWidth="1"/>
    <col min="1000" max="1000" width="11.5703125" style="241" customWidth="1"/>
    <col min="1001" max="1250" width="9.140625" style="241"/>
    <col min="1251" max="1251" width="3.85546875" style="241" customWidth="1"/>
    <col min="1252" max="1252" width="6.140625" style="241" customWidth="1"/>
    <col min="1253" max="1253" width="15.42578125" style="241" customWidth="1"/>
    <col min="1254" max="1254" width="28.140625" style="241" customWidth="1"/>
    <col min="1255" max="1255" width="10.5703125" style="241" customWidth="1"/>
    <col min="1256" max="1256" width="11.5703125" style="241" customWidth="1"/>
    <col min="1257" max="1506" width="9.140625" style="241"/>
    <col min="1507" max="1507" width="3.85546875" style="241" customWidth="1"/>
    <col min="1508" max="1508" width="6.140625" style="241" customWidth="1"/>
    <col min="1509" max="1509" width="15.42578125" style="241" customWidth="1"/>
    <col min="1510" max="1510" width="28.140625" style="241" customWidth="1"/>
    <col min="1511" max="1511" width="10.5703125" style="241" customWidth="1"/>
    <col min="1512" max="1512" width="11.5703125" style="241" customWidth="1"/>
    <col min="1513" max="1762" width="9.140625" style="241"/>
    <col min="1763" max="1763" width="3.85546875" style="241" customWidth="1"/>
    <col min="1764" max="1764" width="6.140625" style="241" customWidth="1"/>
    <col min="1765" max="1765" width="15.42578125" style="241" customWidth="1"/>
    <col min="1766" max="1766" width="28.140625" style="241" customWidth="1"/>
    <col min="1767" max="1767" width="10.5703125" style="241" customWidth="1"/>
    <col min="1768" max="1768" width="11.5703125" style="241" customWidth="1"/>
    <col min="1769" max="2018" width="9.140625" style="241"/>
    <col min="2019" max="2019" width="3.85546875" style="241" customWidth="1"/>
    <col min="2020" max="2020" width="6.140625" style="241" customWidth="1"/>
    <col min="2021" max="2021" width="15.42578125" style="241" customWidth="1"/>
    <col min="2022" max="2022" width="28.140625" style="241" customWidth="1"/>
    <col min="2023" max="2023" width="10.5703125" style="241" customWidth="1"/>
    <col min="2024" max="2024" width="11.5703125" style="241" customWidth="1"/>
    <col min="2025" max="2274" width="9.140625" style="241"/>
    <col min="2275" max="2275" width="3.85546875" style="241" customWidth="1"/>
    <col min="2276" max="2276" width="6.140625" style="241" customWidth="1"/>
    <col min="2277" max="2277" width="15.42578125" style="241" customWidth="1"/>
    <col min="2278" max="2278" width="28.140625" style="241" customWidth="1"/>
    <col min="2279" max="2279" width="10.5703125" style="241" customWidth="1"/>
    <col min="2280" max="2280" width="11.5703125" style="241" customWidth="1"/>
    <col min="2281" max="2530" width="9.140625" style="241"/>
    <col min="2531" max="2531" width="3.85546875" style="241" customWidth="1"/>
    <col min="2532" max="2532" width="6.140625" style="241" customWidth="1"/>
    <col min="2533" max="2533" width="15.42578125" style="241" customWidth="1"/>
    <col min="2534" max="2534" width="28.140625" style="241" customWidth="1"/>
    <col min="2535" max="2535" width="10.5703125" style="241" customWidth="1"/>
    <col min="2536" max="2536" width="11.5703125" style="241" customWidth="1"/>
    <col min="2537" max="2786" width="9.140625" style="241"/>
    <col min="2787" max="2787" width="3.85546875" style="241" customWidth="1"/>
    <col min="2788" max="2788" width="6.140625" style="241" customWidth="1"/>
    <col min="2789" max="2789" width="15.42578125" style="241" customWidth="1"/>
    <col min="2790" max="2790" width="28.140625" style="241" customWidth="1"/>
    <col min="2791" max="2791" width="10.5703125" style="241" customWidth="1"/>
    <col min="2792" max="2792" width="11.5703125" style="241" customWidth="1"/>
    <col min="2793" max="3042" width="9.140625" style="241"/>
    <col min="3043" max="3043" width="3.85546875" style="241" customWidth="1"/>
    <col min="3044" max="3044" width="6.140625" style="241" customWidth="1"/>
    <col min="3045" max="3045" width="15.42578125" style="241" customWidth="1"/>
    <col min="3046" max="3046" width="28.140625" style="241" customWidth="1"/>
    <col min="3047" max="3047" width="10.5703125" style="241" customWidth="1"/>
    <col min="3048" max="3048" width="11.5703125" style="241" customWidth="1"/>
    <col min="3049" max="3298" width="9.140625" style="241"/>
    <col min="3299" max="3299" width="3.85546875" style="241" customWidth="1"/>
    <col min="3300" max="3300" width="6.140625" style="241" customWidth="1"/>
    <col min="3301" max="3301" width="15.42578125" style="241" customWidth="1"/>
    <col min="3302" max="3302" width="28.140625" style="241" customWidth="1"/>
    <col min="3303" max="3303" width="10.5703125" style="241" customWidth="1"/>
    <col min="3304" max="3304" width="11.5703125" style="241" customWidth="1"/>
    <col min="3305" max="3554" width="9.140625" style="241"/>
    <col min="3555" max="3555" width="3.85546875" style="241" customWidth="1"/>
    <col min="3556" max="3556" width="6.140625" style="241" customWidth="1"/>
    <col min="3557" max="3557" width="15.42578125" style="241" customWidth="1"/>
    <col min="3558" max="3558" width="28.140625" style="241" customWidth="1"/>
    <col min="3559" max="3559" width="10.5703125" style="241" customWidth="1"/>
    <col min="3560" max="3560" width="11.5703125" style="241" customWidth="1"/>
    <col min="3561" max="3810" width="9.140625" style="241"/>
    <col min="3811" max="3811" width="3.85546875" style="241" customWidth="1"/>
    <col min="3812" max="3812" width="6.140625" style="241" customWidth="1"/>
    <col min="3813" max="3813" width="15.42578125" style="241" customWidth="1"/>
    <col min="3814" max="3814" width="28.140625" style="241" customWidth="1"/>
    <col min="3815" max="3815" width="10.5703125" style="241" customWidth="1"/>
    <col min="3816" max="3816" width="11.5703125" style="241" customWidth="1"/>
    <col min="3817" max="4066" width="9.140625" style="241"/>
    <col min="4067" max="4067" width="3.85546875" style="241" customWidth="1"/>
    <col min="4068" max="4068" width="6.140625" style="241" customWidth="1"/>
    <col min="4069" max="4069" width="15.42578125" style="241" customWidth="1"/>
    <col min="4070" max="4070" width="28.140625" style="241" customWidth="1"/>
    <col min="4071" max="4071" width="10.5703125" style="241" customWidth="1"/>
    <col min="4072" max="4072" width="11.5703125" style="241" customWidth="1"/>
    <col min="4073" max="4322" width="9.140625" style="241"/>
    <col min="4323" max="4323" width="3.85546875" style="241" customWidth="1"/>
    <col min="4324" max="4324" width="6.140625" style="241" customWidth="1"/>
    <col min="4325" max="4325" width="15.42578125" style="241" customWidth="1"/>
    <col min="4326" max="4326" width="28.140625" style="241" customWidth="1"/>
    <col min="4327" max="4327" width="10.5703125" style="241" customWidth="1"/>
    <col min="4328" max="4328" width="11.5703125" style="241" customWidth="1"/>
    <col min="4329" max="4578" width="9.140625" style="241"/>
    <col min="4579" max="4579" width="3.85546875" style="241" customWidth="1"/>
    <col min="4580" max="4580" width="6.140625" style="241" customWidth="1"/>
    <col min="4581" max="4581" width="15.42578125" style="241" customWidth="1"/>
    <col min="4582" max="4582" width="28.140625" style="241" customWidth="1"/>
    <col min="4583" max="4583" width="10.5703125" style="241" customWidth="1"/>
    <col min="4584" max="4584" width="11.5703125" style="241" customWidth="1"/>
    <col min="4585" max="4834" width="9.140625" style="241"/>
    <col min="4835" max="4835" width="3.85546875" style="241" customWidth="1"/>
    <col min="4836" max="4836" width="6.140625" style="241" customWidth="1"/>
    <col min="4837" max="4837" width="15.42578125" style="241" customWidth="1"/>
    <col min="4838" max="4838" width="28.140625" style="241" customWidth="1"/>
    <col min="4839" max="4839" width="10.5703125" style="241" customWidth="1"/>
    <col min="4840" max="4840" width="11.5703125" style="241" customWidth="1"/>
    <col min="4841" max="5090" width="9.140625" style="241"/>
    <col min="5091" max="5091" width="3.85546875" style="241" customWidth="1"/>
    <col min="5092" max="5092" width="6.140625" style="241" customWidth="1"/>
    <col min="5093" max="5093" width="15.42578125" style="241" customWidth="1"/>
    <col min="5094" max="5094" width="28.140625" style="241" customWidth="1"/>
    <col min="5095" max="5095" width="10.5703125" style="241" customWidth="1"/>
    <col min="5096" max="5096" width="11.5703125" style="241" customWidth="1"/>
    <col min="5097" max="5346" width="9.140625" style="241"/>
    <col min="5347" max="5347" width="3.85546875" style="241" customWidth="1"/>
    <col min="5348" max="5348" width="6.140625" style="241" customWidth="1"/>
    <col min="5349" max="5349" width="15.42578125" style="241" customWidth="1"/>
    <col min="5350" max="5350" width="28.140625" style="241" customWidth="1"/>
    <col min="5351" max="5351" width="10.5703125" style="241" customWidth="1"/>
    <col min="5352" max="5352" width="11.5703125" style="241" customWidth="1"/>
    <col min="5353" max="5602" width="9.140625" style="241"/>
    <col min="5603" max="5603" width="3.85546875" style="241" customWidth="1"/>
    <col min="5604" max="5604" width="6.140625" style="241" customWidth="1"/>
    <col min="5605" max="5605" width="15.42578125" style="241" customWidth="1"/>
    <col min="5606" max="5606" width="28.140625" style="241" customWidth="1"/>
    <col min="5607" max="5607" width="10.5703125" style="241" customWidth="1"/>
    <col min="5608" max="5608" width="11.5703125" style="241" customWidth="1"/>
    <col min="5609" max="5858" width="9.140625" style="241"/>
    <col min="5859" max="5859" width="3.85546875" style="241" customWidth="1"/>
    <col min="5860" max="5860" width="6.140625" style="241" customWidth="1"/>
    <col min="5861" max="5861" width="15.42578125" style="241" customWidth="1"/>
    <col min="5862" max="5862" width="28.140625" style="241" customWidth="1"/>
    <col min="5863" max="5863" width="10.5703125" style="241" customWidth="1"/>
    <col min="5864" max="5864" width="11.5703125" style="241" customWidth="1"/>
    <col min="5865" max="6114" width="9.140625" style="241"/>
    <col min="6115" max="6115" width="3.85546875" style="241" customWidth="1"/>
    <col min="6116" max="6116" width="6.140625" style="241" customWidth="1"/>
    <col min="6117" max="6117" width="15.42578125" style="241" customWidth="1"/>
    <col min="6118" max="6118" width="28.140625" style="241" customWidth="1"/>
    <col min="6119" max="6119" width="10.5703125" style="241" customWidth="1"/>
    <col min="6120" max="6120" width="11.5703125" style="241" customWidth="1"/>
    <col min="6121" max="6370" width="9.140625" style="241"/>
    <col min="6371" max="6371" width="3.85546875" style="241" customWidth="1"/>
    <col min="6372" max="6372" width="6.140625" style="241" customWidth="1"/>
    <col min="6373" max="6373" width="15.42578125" style="241" customWidth="1"/>
    <col min="6374" max="6374" width="28.140625" style="241" customWidth="1"/>
    <col min="6375" max="6375" width="10.5703125" style="241" customWidth="1"/>
    <col min="6376" max="6376" width="11.5703125" style="241" customWidth="1"/>
    <col min="6377" max="6626" width="9.140625" style="241"/>
    <col min="6627" max="6627" width="3.85546875" style="241" customWidth="1"/>
    <col min="6628" max="6628" width="6.140625" style="241" customWidth="1"/>
    <col min="6629" max="6629" width="15.42578125" style="241" customWidth="1"/>
    <col min="6630" max="6630" width="28.140625" style="241" customWidth="1"/>
    <col min="6631" max="6631" width="10.5703125" style="241" customWidth="1"/>
    <col min="6632" max="6632" width="11.5703125" style="241" customWidth="1"/>
    <col min="6633" max="6882" width="9.140625" style="241"/>
    <col min="6883" max="6883" width="3.85546875" style="241" customWidth="1"/>
    <col min="6884" max="6884" width="6.140625" style="241" customWidth="1"/>
    <col min="6885" max="6885" width="15.42578125" style="241" customWidth="1"/>
    <col min="6886" max="6886" width="28.140625" style="241" customWidth="1"/>
    <col min="6887" max="6887" width="10.5703125" style="241" customWidth="1"/>
    <col min="6888" max="6888" width="11.5703125" style="241" customWidth="1"/>
    <col min="6889" max="7138" width="9.140625" style="241"/>
    <col min="7139" max="7139" width="3.85546875" style="241" customWidth="1"/>
    <col min="7140" max="7140" width="6.140625" style="241" customWidth="1"/>
    <col min="7141" max="7141" width="15.42578125" style="241" customWidth="1"/>
    <col min="7142" max="7142" width="28.140625" style="241" customWidth="1"/>
    <col min="7143" max="7143" width="10.5703125" style="241" customWidth="1"/>
    <col min="7144" max="7144" width="11.5703125" style="241" customWidth="1"/>
    <col min="7145" max="7394" width="9.140625" style="241"/>
    <col min="7395" max="7395" width="3.85546875" style="241" customWidth="1"/>
    <col min="7396" max="7396" width="6.140625" style="241" customWidth="1"/>
    <col min="7397" max="7397" width="15.42578125" style="241" customWidth="1"/>
    <col min="7398" max="7398" width="28.140625" style="241" customWidth="1"/>
    <col min="7399" max="7399" width="10.5703125" style="241" customWidth="1"/>
    <col min="7400" max="7400" width="11.5703125" style="241" customWidth="1"/>
    <col min="7401" max="7650" width="9.140625" style="241"/>
    <col min="7651" max="7651" width="3.85546875" style="241" customWidth="1"/>
    <col min="7652" max="7652" width="6.140625" style="241" customWidth="1"/>
    <col min="7653" max="7653" width="15.42578125" style="241" customWidth="1"/>
    <col min="7654" max="7654" width="28.140625" style="241" customWidth="1"/>
    <col min="7655" max="7655" width="10.5703125" style="241" customWidth="1"/>
    <col min="7656" max="7656" width="11.5703125" style="241" customWidth="1"/>
    <col min="7657" max="7906" width="9.140625" style="241"/>
    <col min="7907" max="7907" width="3.85546875" style="241" customWidth="1"/>
    <col min="7908" max="7908" width="6.140625" style="241" customWidth="1"/>
    <col min="7909" max="7909" width="15.42578125" style="241" customWidth="1"/>
    <col min="7910" max="7910" width="28.140625" style="241" customWidth="1"/>
    <col min="7911" max="7911" width="10.5703125" style="241" customWidth="1"/>
    <col min="7912" max="7912" width="11.5703125" style="241" customWidth="1"/>
    <col min="7913" max="8162" width="9.140625" style="241"/>
    <col min="8163" max="8163" width="3.85546875" style="241" customWidth="1"/>
    <col min="8164" max="8164" width="6.140625" style="241" customWidth="1"/>
    <col min="8165" max="8165" width="15.42578125" style="241" customWidth="1"/>
    <col min="8166" max="8166" width="28.140625" style="241" customWidth="1"/>
    <col min="8167" max="8167" width="10.5703125" style="241" customWidth="1"/>
    <col min="8168" max="8168" width="11.5703125" style="241" customWidth="1"/>
    <col min="8169" max="8418" width="9.140625" style="241"/>
    <col min="8419" max="8419" width="3.85546875" style="241" customWidth="1"/>
    <col min="8420" max="8420" width="6.140625" style="241" customWidth="1"/>
    <col min="8421" max="8421" width="15.42578125" style="241" customWidth="1"/>
    <col min="8422" max="8422" width="28.140625" style="241" customWidth="1"/>
    <col min="8423" max="8423" width="10.5703125" style="241" customWidth="1"/>
    <col min="8424" max="8424" width="11.5703125" style="241" customWidth="1"/>
    <col min="8425" max="8674" width="9.140625" style="241"/>
    <col min="8675" max="8675" width="3.85546875" style="241" customWidth="1"/>
    <col min="8676" max="8676" width="6.140625" style="241" customWidth="1"/>
    <col min="8677" max="8677" width="15.42578125" style="241" customWidth="1"/>
    <col min="8678" max="8678" width="28.140625" style="241" customWidth="1"/>
    <col min="8679" max="8679" width="10.5703125" style="241" customWidth="1"/>
    <col min="8680" max="8680" width="11.5703125" style="241" customWidth="1"/>
    <col min="8681" max="8930" width="9.140625" style="241"/>
    <col min="8931" max="8931" width="3.85546875" style="241" customWidth="1"/>
    <col min="8932" max="8932" width="6.140625" style="241" customWidth="1"/>
    <col min="8933" max="8933" width="15.42578125" style="241" customWidth="1"/>
    <col min="8934" max="8934" width="28.140625" style="241" customWidth="1"/>
    <col min="8935" max="8935" width="10.5703125" style="241" customWidth="1"/>
    <col min="8936" max="8936" width="11.5703125" style="241" customWidth="1"/>
    <col min="8937" max="9186" width="9.140625" style="241"/>
    <col min="9187" max="9187" width="3.85546875" style="241" customWidth="1"/>
    <col min="9188" max="9188" width="6.140625" style="241" customWidth="1"/>
    <col min="9189" max="9189" width="15.42578125" style="241" customWidth="1"/>
    <col min="9190" max="9190" width="28.140625" style="241" customWidth="1"/>
    <col min="9191" max="9191" width="10.5703125" style="241" customWidth="1"/>
    <col min="9192" max="9192" width="11.5703125" style="241" customWidth="1"/>
    <col min="9193" max="9442" width="9.140625" style="241"/>
    <col min="9443" max="9443" width="3.85546875" style="241" customWidth="1"/>
    <col min="9444" max="9444" width="6.140625" style="241" customWidth="1"/>
    <col min="9445" max="9445" width="15.42578125" style="241" customWidth="1"/>
    <col min="9446" max="9446" width="28.140625" style="241" customWidth="1"/>
    <col min="9447" max="9447" width="10.5703125" style="241" customWidth="1"/>
    <col min="9448" max="9448" width="11.5703125" style="241" customWidth="1"/>
    <col min="9449" max="9698" width="9.140625" style="241"/>
    <col min="9699" max="9699" width="3.85546875" style="241" customWidth="1"/>
    <col min="9700" max="9700" width="6.140625" style="241" customWidth="1"/>
    <col min="9701" max="9701" width="15.42578125" style="241" customWidth="1"/>
    <col min="9702" max="9702" width="28.140625" style="241" customWidth="1"/>
    <col min="9703" max="9703" width="10.5703125" style="241" customWidth="1"/>
    <col min="9704" max="9704" width="11.5703125" style="241" customWidth="1"/>
    <col min="9705" max="9954" width="9.140625" style="241"/>
    <col min="9955" max="9955" width="3.85546875" style="241" customWidth="1"/>
    <col min="9956" max="9956" width="6.140625" style="241" customWidth="1"/>
    <col min="9957" max="9957" width="15.42578125" style="241" customWidth="1"/>
    <col min="9958" max="9958" width="28.140625" style="241" customWidth="1"/>
    <col min="9959" max="9959" width="10.5703125" style="241" customWidth="1"/>
    <col min="9960" max="9960" width="11.5703125" style="241" customWidth="1"/>
    <col min="9961" max="10210" width="9.140625" style="241"/>
    <col min="10211" max="10211" width="3.85546875" style="241" customWidth="1"/>
    <col min="10212" max="10212" width="6.140625" style="241" customWidth="1"/>
    <col min="10213" max="10213" width="15.42578125" style="241" customWidth="1"/>
    <col min="10214" max="10214" width="28.140625" style="241" customWidth="1"/>
    <col min="10215" max="10215" width="10.5703125" style="241" customWidth="1"/>
    <col min="10216" max="10216" width="11.5703125" style="241" customWidth="1"/>
    <col min="10217" max="10466" width="9.140625" style="241"/>
    <col min="10467" max="10467" width="3.85546875" style="241" customWidth="1"/>
    <col min="10468" max="10468" width="6.140625" style="241" customWidth="1"/>
    <col min="10469" max="10469" width="15.42578125" style="241" customWidth="1"/>
    <col min="10470" max="10470" width="28.140625" style="241" customWidth="1"/>
    <col min="10471" max="10471" width="10.5703125" style="241" customWidth="1"/>
    <col min="10472" max="10472" width="11.5703125" style="241" customWidth="1"/>
    <col min="10473" max="10722" width="9.140625" style="241"/>
    <col min="10723" max="10723" width="3.85546875" style="241" customWidth="1"/>
    <col min="10724" max="10724" width="6.140625" style="241" customWidth="1"/>
    <col min="10725" max="10725" width="15.42578125" style="241" customWidth="1"/>
    <col min="10726" max="10726" width="28.140625" style="241" customWidth="1"/>
    <col min="10727" max="10727" width="10.5703125" style="241" customWidth="1"/>
    <col min="10728" max="10728" width="11.5703125" style="241" customWidth="1"/>
    <col min="10729" max="10978" width="9.140625" style="241"/>
    <col min="10979" max="10979" width="3.85546875" style="241" customWidth="1"/>
    <col min="10980" max="10980" width="6.140625" style="241" customWidth="1"/>
    <col min="10981" max="10981" width="15.42578125" style="241" customWidth="1"/>
    <col min="10982" max="10982" width="28.140625" style="241" customWidth="1"/>
    <col min="10983" max="10983" width="10.5703125" style="241" customWidth="1"/>
    <col min="10984" max="10984" width="11.5703125" style="241" customWidth="1"/>
    <col min="10985" max="11234" width="9.140625" style="241"/>
    <col min="11235" max="11235" width="3.85546875" style="241" customWidth="1"/>
    <col min="11236" max="11236" width="6.140625" style="241" customWidth="1"/>
    <col min="11237" max="11237" width="15.42578125" style="241" customWidth="1"/>
    <col min="11238" max="11238" width="28.140625" style="241" customWidth="1"/>
    <col min="11239" max="11239" width="10.5703125" style="241" customWidth="1"/>
    <col min="11240" max="11240" width="11.5703125" style="241" customWidth="1"/>
    <col min="11241" max="11490" width="9.140625" style="241"/>
    <col min="11491" max="11491" width="3.85546875" style="241" customWidth="1"/>
    <col min="11492" max="11492" width="6.140625" style="241" customWidth="1"/>
    <col min="11493" max="11493" width="15.42578125" style="241" customWidth="1"/>
    <col min="11494" max="11494" width="28.140625" style="241" customWidth="1"/>
    <col min="11495" max="11495" width="10.5703125" style="241" customWidth="1"/>
    <col min="11496" max="11496" width="11.5703125" style="241" customWidth="1"/>
    <col min="11497" max="11746" width="9.140625" style="241"/>
    <col min="11747" max="11747" width="3.85546875" style="241" customWidth="1"/>
    <col min="11748" max="11748" width="6.140625" style="241" customWidth="1"/>
    <col min="11749" max="11749" width="15.42578125" style="241" customWidth="1"/>
    <col min="11750" max="11750" width="28.140625" style="241" customWidth="1"/>
    <col min="11751" max="11751" width="10.5703125" style="241" customWidth="1"/>
    <col min="11752" max="11752" width="11.5703125" style="241" customWidth="1"/>
    <col min="11753" max="12002" width="9.140625" style="241"/>
    <col min="12003" max="12003" width="3.85546875" style="241" customWidth="1"/>
    <col min="12004" max="12004" width="6.140625" style="241" customWidth="1"/>
    <col min="12005" max="12005" width="15.42578125" style="241" customWidth="1"/>
    <col min="12006" max="12006" width="28.140625" style="241" customWidth="1"/>
    <col min="12007" max="12007" width="10.5703125" style="241" customWidth="1"/>
    <col min="12008" max="12008" width="11.5703125" style="241" customWidth="1"/>
    <col min="12009" max="12258" width="9.140625" style="241"/>
    <col min="12259" max="12259" width="3.85546875" style="241" customWidth="1"/>
    <col min="12260" max="12260" width="6.140625" style="241" customWidth="1"/>
    <col min="12261" max="12261" width="15.42578125" style="241" customWidth="1"/>
    <col min="12262" max="12262" width="28.140625" style="241" customWidth="1"/>
    <col min="12263" max="12263" width="10.5703125" style="241" customWidth="1"/>
    <col min="12264" max="12264" width="11.5703125" style="241" customWidth="1"/>
    <col min="12265" max="12514" width="9.140625" style="241"/>
    <col min="12515" max="12515" width="3.85546875" style="241" customWidth="1"/>
    <col min="12516" max="12516" width="6.140625" style="241" customWidth="1"/>
    <col min="12517" max="12517" width="15.42578125" style="241" customWidth="1"/>
    <col min="12518" max="12518" width="28.140625" style="241" customWidth="1"/>
    <col min="12519" max="12519" width="10.5703125" style="241" customWidth="1"/>
    <col min="12520" max="12520" width="11.5703125" style="241" customWidth="1"/>
    <col min="12521" max="12770" width="9.140625" style="241"/>
    <col min="12771" max="12771" width="3.85546875" style="241" customWidth="1"/>
    <col min="12772" max="12772" width="6.140625" style="241" customWidth="1"/>
    <col min="12773" max="12773" width="15.42578125" style="241" customWidth="1"/>
    <col min="12774" max="12774" width="28.140625" style="241" customWidth="1"/>
    <col min="12775" max="12775" width="10.5703125" style="241" customWidth="1"/>
    <col min="12776" max="12776" width="11.5703125" style="241" customWidth="1"/>
    <col min="12777" max="13026" width="9.140625" style="241"/>
    <col min="13027" max="13027" width="3.85546875" style="241" customWidth="1"/>
    <col min="13028" max="13028" width="6.140625" style="241" customWidth="1"/>
    <col min="13029" max="13029" width="15.42578125" style="241" customWidth="1"/>
    <col min="13030" max="13030" width="28.140625" style="241" customWidth="1"/>
    <col min="13031" max="13031" width="10.5703125" style="241" customWidth="1"/>
    <col min="13032" max="13032" width="11.5703125" style="241" customWidth="1"/>
    <col min="13033" max="13282" width="9.140625" style="241"/>
    <col min="13283" max="13283" width="3.85546875" style="241" customWidth="1"/>
    <col min="13284" max="13284" width="6.140625" style="241" customWidth="1"/>
    <col min="13285" max="13285" width="15.42578125" style="241" customWidth="1"/>
    <col min="13286" max="13286" width="28.140625" style="241" customWidth="1"/>
    <col min="13287" max="13287" width="10.5703125" style="241" customWidth="1"/>
    <col min="13288" max="13288" width="11.5703125" style="241" customWidth="1"/>
    <col min="13289" max="13538" width="9.140625" style="241"/>
    <col min="13539" max="13539" width="3.85546875" style="241" customWidth="1"/>
    <col min="13540" max="13540" width="6.140625" style="241" customWidth="1"/>
    <col min="13541" max="13541" width="15.42578125" style="241" customWidth="1"/>
    <col min="13542" max="13542" width="28.140625" style="241" customWidth="1"/>
    <col min="13543" max="13543" width="10.5703125" style="241" customWidth="1"/>
    <col min="13544" max="13544" width="11.5703125" style="241" customWidth="1"/>
    <col min="13545" max="13794" width="9.140625" style="241"/>
    <col min="13795" max="13795" width="3.85546875" style="241" customWidth="1"/>
    <col min="13796" max="13796" width="6.140625" style="241" customWidth="1"/>
    <col min="13797" max="13797" width="15.42578125" style="241" customWidth="1"/>
    <col min="13798" max="13798" width="28.140625" style="241" customWidth="1"/>
    <col min="13799" max="13799" width="10.5703125" style="241" customWidth="1"/>
    <col min="13800" max="13800" width="11.5703125" style="241" customWidth="1"/>
    <col min="13801" max="14050" width="9.140625" style="241"/>
    <col min="14051" max="14051" width="3.85546875" style="241" customWidth="1"/>
    <col min="14052" max="14052" width="6.140625" style="241" customWidth="1"/>
    <col min="14053" max="14053" width="15.42578125" style="241" customWidth="1"/>
    <col min="14054" max="14054" width="28.140625" style="241" customWidth="1"/>
    <col min="14055" max="14055" width="10.5703125" style="241" customWidth="1"/>
    <col min="14056" max="14056" width="11.5703125" style="241" customWidth="1"/>
    <col min="14057" max="14306" width="9.140625" style="241"/>
    <col min="14307" max="14307" width="3.85546875" style="241" customWidth="1"/>
    <col min="14308" max="14308" width="6.140625" style="241" customWidth="1"/>
    <col min="14309" max="14309" width="15.42578125" style="241" customWidth="1"/>
    <col min="14310" max="14310" width="28.140625" style="241" customWidth="1"/>
    <col min="14311" max="14311" width="10.5703125" style="241" customWidth="1"/>
    <col min="14312" max="14312" width="11.5703125" style="241" customWidth="1"/>
    <col min="14313" max="14562" width="9.140625" style="241"/>
    <col min="14563" max="14563" width="3.85546875" style="241" customWidth="1"/>
    <col min="14564" max="14564" width="6.140625" style="241" customWidth="1"/>
    <col min="14565" max="14565" width="15.42578125" style="241" customWidth="1"/>
    <col min="14566" max="14566" width="28.140625" style="241" customWidth="1"/>
    <col min="14567" max="14567" width="10.5703125" style="241" customWidth="1"/>
    <col min="14568" max="14568" width="11.5703125" style="241" customWidth="1"/>
    <col min="14569" max="14818" width="9.140625" style="241"/>
    <col min="14819" max="14819" width="3.85546875" style="241" customWidth="1"/>
    <col min="14820" max="14820" width="6.140625" style="241" customWidth="1"/>
    <col min="14821" max="14821" width="15.42578125" style="241" customWidth="1"/>
    <col min="14822" max="14822" width="28.140625" style="241" customWidth="1"/>
    <col min="14823" max="14823" width="10.5703125" style="241" customWidth="1"/>
    <col min="14824" max="14824" width="11.5703125" style="241" customWidth="1"/>
    <col min="14825" max="15074" width="9.140625" style="241"/>
    <col min="15075" max="15075" width="3.85546875" style="241" customWidth="1"/>
    <col min="15076" max="15076" width="6.140625" style="241" customWidth="1"/>
    <col min="15077" max="15077" width="15.42578125" style="241" customWidth="1"/>
    <col min="15078" max="15078" width="28.140625" style="241" customWidth="1"/>
    <col min="15079" max="15079" width="10.5703125" style="241" customWidth="1"/>
    <col min="15080" max="15080" width="11.5703125" style="241" customWidth="1"/>
    <col min="15081" max="15330" width="9.140625" style="241"/>
    <col min="15331" max="15331" width="3.85546875" style="241" customWidth="1"/>
    <col min="15332" max="15332" width="6.140625" style="241" customWidth="1"/>
    <col min="15333" max="15333" width="15.42578125" style="241" customWidth="1"/>
    <col min="15334" max="15334" width="28.140625" style="241" customWidth="1"/>
    <col min="15335" max="15335" width="10.5703125" style="241" customWidth="1"/>
    <col min="15336" max="15336" width="11.5703125" style="241" customWidth="1"/>
    <col min="15337" max="15586" width="9.140625" style="241"/>
    <col min="15587" max="15587" width="3.85546875" style="241" customWidth="1"/>
    <col min="15588" max="15588" width="6.140625" style="241" customWidth="1"/>
    <col min="15589" max="15589" width="15.42578125" style="241" customWidth="1"/>
    <col min="15590" max="15590" width="28.140625" style="241" customWidth="1"/>
    <col min="15591" max="15591" width="10.5703125" style="241" customWidth="1"/>
    <col min="15592" max="15592" width="11.5703125" style="241" customWidth="1"/>
    <col min="15593" max="15842" width="9.140625" style="241"/>
    <col min="15843" max="15843" width="3.85546875" style="241" customWidth="1"/>
    <col min="15844" max="15844" width="6.140625" style="241" customWidth="1"/>
    <col min="15845" max="15845" width="15.42578125" style="241" customWidth="1"/>
    <col min="15846" max="15846" width="28.140625" style="241" customWidth="1"/>
    <col min="15847" max="15847" width="10.5703125" style="241" customWidth="1"/>
    <col min="15848" max="15848" width="11.5703125" style="241" customWidth="1"/>
    <col min="15849" max="16098" width="9.140625" style="241"/>
    <col min="16099" max="16099" width="3.85546875" style="241" customWidth="1"/>
    <col min="16100" max="16100" width="6.140625" style="241" customWidth="1"/>
    <col min="16101" max="16101" width="15.42578125" style="241" customWidth="1"/>
    <col min="16102" max="16102" width="28.140625" style="241" customWidth="1"/>
    <col min="16103" max="16103" width="10.5703125" style="241" customWidth="1"/>
    <col min="16104" max="16104" width="11.5703125" style="241" customWidth="1"/>
    <col min="16105" max="16384" width="9.140625" style="241"/>
  </cols>
  <sheetData>
    <row r="1" spans="1:10" x14ac:dyDescent="0.25">
      <c r="A1" s="539" t="s">
        <v>662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ht="12" customHeight="1" x14ac:dyDescent="0.25">
      <c r="A2" s="513" t="s">
        <v>663</v>
      </c>
      <c r="B2" s="484" t="s">
        <v>134</v>
      </c>
      <c r="C2" s="484" t="s">
        <v>430</v>
      </c>
      <c r="D2" s="484"/>
      <c r="E2" s="484"/>
      <c r="F2" s="484"/>
      <c r="G2" s="540" t="s">
        <v>664</v>
      </c>
      <c r="H2" s="540"/>
      <c r="I2" s="540"/>
      <c r="J2" s="540"/>
    </row>
    <row r="3" spans="1:10" s="85" customFormat="1" ht="33.75" customHeight="1" x14ac:dyDescent="0.25">
      <c r="A3" s="513"/>
      <c r="B3" s="484"/>
      <c r="C3" s="484" t="s">
        <v>136</v>
      </c>
      <c r="D3" s="484" t="s">
        <v>138</v>
      </c>
      <c r="E3" s="484" t="s">
        <v>139</v>
      </c>
      <c r="F3" s="484" t="s">
        <v>433</v>
      </c>
      <c r="G3" s="541" t="s">
        <v>665</v>
      </c>
      <c r="H3" s="542" t="s">
        <v>666</v>
      </c>
      <c r="I3" s="542"/>
      <c r="J3" s="543" t="s">
        <v>667</v>
      </c>
    </row>
    <row r="4" spans="1:10" s="85" customFormat="1" ht="25.5" x14ac:dyDescent="0.25">
      <c r="A4" s="513"/>
      <c r="B4" s="484"/>
      <c r="C4" s="484"/>
      <c r="D4" s="484"/>
      <c r="E4" s="484"/>
      <c r="F4" s="484"/>
      <c r="G4" s="486"/>
      <c r="H4" s="111" t="s">
        <v>668</v>
      </c>
      <c r="I4" s="117" t="s">
        <v>7</v>
      </c>
      <c r="J4" s="544"/>
    </row>
    <row r="5" spans="1:10" x14ac:dyDescent="0.25">
      <c r="A5" s="242" t="s">
        <v>144</v>
      </c>
      <c r="B5" s="243" t="s">
        <v>10</v>
      </c>
      <c r="C5" s="244">
        <v>1</v>
      </c>
      <c r="D5" s="243" t="s">
        <v>438</v>
      </c>
      <c r="E5" s="243" t="s">
        <v>439</v>
      </c>
      <c r="F5" s="245">
        <v>169770.34</v>
      </c>
      <c r="G5" s="246">
        <v>1</v>
      </c>
      <c r="H5" s="246"/>
      <c r="I5" s="87"/>
      <c r="J5" s="89"/>
    </row>
    <row r="6" spans="1:10" x14ac:dyDescent="0.25">
      <c r="A6" s="242" t="s">
        <v>144</v>
      </c>
      <c r="B6" s="243" t="s">
        <v>10</v>
      </c>
      <c r="C6" s="244">
        <v>1</v>
      </c>
      <c r="D6" s="243" t="s">
        <v>145</v>
      </c>
      <c r="E6" s="243" t="s">
        <v>146</v>
      </c>
      <c r="F6" s="245">
        <v>249328.26</v>
      </c>
      <c r="G6" s="246"/>
      <c r="H6" s="246">
        <v>1</v>
      </c>
      <c r="I6" s="91">
        <v>227500</v>
      </c>
      <c r="J6" s="92"/>
    </row>
    <row r="7" spans="1:10" ht="25.5" x14ac:dyDescent="0.25">
      <c r="A7" s="242" t="s">
        <v>144</v>
      </c>
      <c r="B7" s="243" t="s">
        <v>10</v>
      </c>
      <c r="C7" s="244">
        <v>1</v>
      </c>
      <c r="D7" s="243" t="s">
        <v>441</v>
      </c>
      <c r="E7" s="243" t="s">
        <v>442</v>
      </c>
      <c r="F7" s="245">
        <v>16974.21</v>
      </c>
      <c r="G7" s="246">
        <v>1</v>
      </c>
      <c r="H7" s="89"/>
      <c r="I7" s="91"/>
      <c r="J7" s="92">
        <v>1</v>
      </c>
    </row>
    <row r="8" spans="1:10" x14ac:dyDescent="0.25">
      <c r="A8" s="242" t="s">
        <v>144</v>
      </c>
      <c r="B8" s="243" t="s">
        <v>10</v>
      </c>
      <c r="C8" s="244">
        <v>1</v>
      </c>
      <c r="D8" s="243" t="s">
        <v>444</v>
      </c>
      <c r="E8" s="90" t="s">
        <v>445</v>
      </c>
      <c r="F8" s="245">
        <v>249792</v>
      </c>
      <c r="G8" s="246">
        <v>1</v>
      </c>
      <c r="H8" s="246"/>
      <c r="I8" s="91"/>
      <c r="J8" s="92"/>
    </row>
    <row r="9" spans="1:10" ht="25.5" x14ac:dyDescent="0.25">
      <c r="A9" s="242" t="s">
        <v>144</v>
      </c>
      <c r="B9" s="243" t="s">
        <v>10</v>
      </c>
      <c r="C9" s="244">
        <v>1</v>
      </c>
      <c r="D9" s="243" t="s">
        <v>447</v>
      </c>
      <c r="E9" s="243" t="s">
        <v>448</v>
      </c>
      <c r="F9" s="245">
        <v>41642.5</v>
      </c>
      <c r="G9" s="246">
        <v>1</v>
      </c>
      <c r="H9" s="246"/>
      <c r="I9" s="91"/>
      <c r="J9" s="92"/>
    </row>
    <row r="10" spans="1:10" x14ac:dyDescent="0.25">
      <c r="A10" s="242" t="s">
        <v>144</v>
      </c>
      <c r="B10" s="243" t="s">
        <v>10</v>
      </c>
      <c r="C10" s="244">
        <v>1</v>
      </c>
      <c r="D10" s="247" t="s">
        <v>449</v>
      </c>
      <c r="E10" s="243" t="s">
        <v>450</v>
      </c>
      <c r="F10" s="245">
        <v>194417</v>
      </c>
      <c r="G10" s="246"/>
      <c r="H10" s="246">
        <v>1</v>
      </c>
      <c r="I10" s="91">
        <v>181150</v>
      </c>
      <c r="J10" s="92"/>
    </row>
    <row r="11" spans="1:10" s="251" customFormat="1" x14ac:dyDescent="0.25">
      <c r="A11" s="537" t="s">
        <v>208</v>
      </c>
      <c r="B11" s="537"/>
      <c r="C11" s="248">
        <f>C10+C9+C8+C7+C6+C5</f>
        <v>6</v>
      </c>
      <c r="D11" s="538"/>
      <c r="E11" s="538"/>
      <c r="F11" s="249">
        <v>921924.31</v>
      </c>
      <c r="G11" s="250">
        <v>4</v>
      </c>
      <c r="H11" s="250">
        <v>2</v>
      </c>
      <c r="I11" s="112">
        <v>408650</v>
      </c>
      <c r="J11" s="250">
        <f>J10+J9+J8+J7+J6+J5</f>
        <v>1</v>
      </c>
    </row>
    <row r="12" spans="1:10" x14ac:dyDescent="0.25">
      <c r="A12" s="242" t="s">
        <v>144</v>
      </c>
      <c r="B12" s="243" t="s">
        <v>12</v>
      </c>
      <c r="C12" s="244">
        <v>0</v>
      </c>
      <c r="D12" s="247"/>
      <c r="E12" s="243"/>
      <c r="F12" s="245">
        <v>0</v>
      </c>
      <c r="G12" s="246"/>
      <c r="H12" s="246"/>
      <c r="I12" s="87"/>
      <c r="J12" s="89"/>
    </row>
    <row r="13" spans="1:10" s="251" customFormat="1" x14ac:dyDescent="0.25">
      <c r="A13" s="537" t="s">
        <v>452</v>
      </c>
      <c r="B13" s="537"/>
      <c r="C13" s="248">
        <f>SUM(C12)</f>
        <v>0</v>
      </c>
      <c r="D13" s="538"/>
      <c r="E13" s="538"/>
      <c r="F13" s="249">
        <v>0</v>
      </c>
      <c r="G13" s="250">
        <v>0</v>
      </c>
      <c r="H13" s="250">
        <v>0</v>
      </c>
      <c r="I13" s="112">
        <v>0</v>
      </c>
      <c r="J13" s="111">
        <v>0</v>
      </c>
    </row>
    <row r="14" spans="1:10" x14ac:dyDescent="0.25">
      <c r="A14" s="242" t="s">
        <v>144</v>
      </c>
      <c r="B14" s="243" t="s">
        <v>15</v>
      </c>
      <c r="C14" s="244">
        <v>0</v>
      </c>
      <c r="D14" s="247"/>
      <c r="E14" s="243"/>
      <c r="F14" s="245">
        <v>0</v>
      </c>
      <c r="G14" s="246"/>
      <c r="H14" s="246"/>
      <c r="I14" s="87"/>
      <c r="J14" s="89"/>
    </row>
    <row r="15" spans="1:10" s="251" customFormat="1" x14ac:dyDescent="0.25">
      <c r="A15" s="537" t="s">
        <v>453</v>
      </c>
      <c r="B15" s="537"/>
      <c r="C15" s="248">
        <f>SUM(C14)</f>
        <v>0</v>
      </c>
      <c r="D15" s="538"/>
      <c r="E15" s="538"/>
      <c r="F15" s="249">
        <v>0</v>
      </c>
      <c r="G15" s="250">
        <v>0</v>
      </c>
      <c r="H15" s="250">
        <v>0</v>
      </c>
      <c r="I15" s="112">
        <v>0</v>
      </c>
      <c r="J15" s="111">
        <v>0</v>
      </c>
    </row>
    <row r="16" spans="1:10" x14ac:dyDescent="0.25">
      <c r="A16" s="242" t="s">
        <v>144</v>
      </c>
      <c r="B16" s="243" t="s">
        <v>17</v>
      </c>
      <c r="C16" s="244">
        <v>1</v>
      </c>
      <c r="D16" s="243" t="s">
        <v>454</v>
      </c>
      <c r="E16" s="243" t="s">
        <v>455</v>
      </c>
      <c r="F16" s="245">
        <v>102146.83500000001</v>
      </c>
      <c r="G16" s="246"/>
      <c r="H16" s="246">
        <v>1</v>
      </c>
      <c r="I16" s="91">
        <v>100300</v>
      </c>
      <c r="J16" s="92"/>
    </row>
    <row r="17" spans="1:10" s="251" customFormat="1" x14ac:dyDescent="0.25">
      <c r="A17" s="537" t="s">
        <v>457</v>
      </c>
      <c r="B17" s="537"/>
      <c r="C17" s="248">
        <f>SUM(C16)</f>
        <v>1</v>
      </c>
      <c r="D17" s="537"/>
      <c r="E17" s="537"/>
      <c r="F17" s="249">
        <v>102146.83500000001</v>
      </c>
      <c r="G17" s="250">
        <v>0</v>
      </c>
      <c r="H17" s="250">
        <v>1</v>
      </c>
      <c r="I17" s="112">
        <v>100300</v>
      </c>
      <c r="J17" s="250">
        <f>SUM(J16)</f>
        <v>0</v>
      </c>
    </row>
    <row r="18" spans="1:10" s="85" customFormat="1" x14ac:dyDescent="0.25">
      <c r="A18" s="242" t="s">
        <v>144</v>
      </c>
      <c r="B18" s="90" t="s">
        <v>19</v>
      </c>
      <c r="C18" s="88">
        <v>0</v>
      </c>
      <c r="D18" s="252"/>
      <c r="E18" s="252"/>
      <c r="F18" s="245">
        <v>0</v>
      </c>
      <c r="G18" s="89"/>
      <c r="H18" s="89"/>
      <c r="I18" s="87"/>
      <c r="J18" s="89"/>
    </row>
    <row r="19" spans="1:10" s="95" customFormat="1" x14ac:dyDescent="0.25">
      <c r="A19" s="537" t="s">
        <v>458</v>
      </c>
      <c r="B19" s="537"/>
      <c r="C19" s="117">
        <f>SUM(C18)</f>
        <v>0</v>
      </c>
      <c r="D19" s="537"/>
      <c r="E19" s="537"/>
      <c r="F19" s="249">
        <v>0</v>
      </c>
      <c r="G19" s="250">
        <v>0</v>
      </c>
      <c r="H19" s="250">
        <v>0</v>
      </c>
      <c r="I19" s="112">
        <v>0</v>
      </c>
      <c r="J19" s="111">
        <v>0</v>
      </c>
    </row>
    <row r="20" spans="1:10" s="85" customFormat="1" x14ac:dyDescent="0.25">
      <c r="A20" s="242" t="s">
        <v>144</v>
      </c>
      <c r="B20" s="90" t="s">
        <v>21</v>
      </c>
      <c r="C20" s="88">
        <v>0</v>
      </c>
      <c r="D20" s="252"/>
      <c r="E20" s="252"/>
      <c r="F20" s="245">
        <v>0</v>
      </c>
      <c r="G20" s="89"/>
      <c r="H20" s="89"/>
      <c r="I20" s="87"/>
      <c r="J20" s="89"/>
    </row>
    <row r="21" spans="1:10" s="95" customFormat="1" x14ac:dyDescent="0.25">
      <c r="A21" s="537" t="s">
        <v>459</v>
      </c>
      <c r="B21" s="537"/>
      <c r="C21" s="117">
        <f>SUM(C20)</f>
        <v>0</v>
      </c>
      <c r="D21" s="537"/>
      <c r="E21" s="537"/>
      <c r="F21" s="249">
        <v>0</v>
      </c>
      <c r="G21" s="250">
        <v>0</v>
      </c>
      <c r="H21" s="250">
        <v>0</v>
      </c>
      <c r="I21" s="112">
        <v>0</v>
      </c>
      <c r="J21" s="111">
        <v>0</v>
      </c>
    </row>
    <row r="22" spans="1:10" s="85" customFormat="1" x14ac:dyDescent="0.25">
      <c r="A22" s="242" t="s">
        <v>144</v>
      </c>
      <c r="B22" s="243" t="s">
        <v>23</v>
      </c>
      <c r="C22" s="244">
        <v>1</v>
      </c>
      <c r="D22" s="243" t="s">
        <v>209</v>
      </c>
      <c r="E22" s="243" t="s">
        <v>210</v>
      </c>
      <c r="F22" s="245">
        <v>71908.789999999994</v>
      </c>
      <c r="G22" s="89"/>
      <c r="H22" s="89">
        <v>1</v>
      </c>
      <c r="I22" s="106">
        <v>71000</v>
      </c>
      <c r="J22" s="89"/>
    </row>
    <row r="23" spans="1:10" s="95" customFormat="1" x14ac:dyDescent="0.25">
      <c r="A23" s="537" t="s">
        <v>212</v>
      </c>
      <c r="B23" s="537"/>
      <c r="C23" s="248">
        <f>SUM(C22)</f>
        <v>1</v>
      </c>
      <c r="D23" s="537"/>
      <c r="E23" s="537"/>
      <c r="F23" s="253">
        <v>71908.789999999994</v>
      </c>
      <c r="G23" s="250">
        <v>0</v>
      </c>
      <c r="H23" s="250">
        <v>1</v>
      </c>
      <c r="I23" s="254">
        <v>71000</v>
      </c>
      <c r="J23" s="250">
        <f>SUM(J22)</f>
        <v>0</v>
      </c>
    </row>
    <row r="24" spans="1:10" ht="25.5" x14ac:dyDescent="0.25">
      <c r="A24" s="242" t="s">
        <v>144</v>
      </c>
      <c r="B24" s="243" t="s">
        <v>26</v>
      </c>
      <c r="C24" s="244">
        <v>1</v>
      </c>
      <c r="D24" s="243" t="s">
        <v>460</v>
      </c>
      <c r="E24" s="243" t="s">
        <v>461</v>
      </c>
      <c r="F24" s="245">
        <v>144488.81</v>
      </c>
      <c r="G24" s="255">
        <v>1</v>
      </c>
      <c r="H24" s="246"/>
      <c r="I24" s="87"/>
      <c r="J24" s="89">
        <v>1</v>
      </c>
    </row>
    <row r="25" spans="1:10" x14ac:dyDescent="0.25">
      <c r="A25" s="242" t="s">
        <v>144</v>
      </c>
      <c r="B25" s="243" t="s">
        <v>26</v>
      </c>
      <c r="C25" s="244">
        <v>1</v>
      </c>
      <c r="D25" s="243" t="s">
        <v>463</v>
      </c>
      <c r="E25" s="243" t="s">
        <v>464</v>
      </c>
      <c r="F25" s="245">
        <v>90131.755000000005</v>
      </c>
      <c r="G25" s="246">
        <v>1</v>
      </c>
      <c r="H25" s="246"/>
      <c r="I25" s="87"/>
      <c r="J25" s="89"/>
    </row>
    <row r="26" spans="1:10" s="251" customFormat="1" x14ac:dyDescent="0.25">
      <c r="A26" s="537" t="s">
        <v>222</v>
      </c>
      <c r="B26" s="537"/>
      <c r="C26" s="248">
        <f>SUM(C24:C25)</f>
        <v>2</v>
      </c>
      <c r="D26" s="537"/>
      <c r="E26" s="537"/>
      <c r="F26" s="249">
        <v>234620.565</v>
      </c>
      <c r="G26" s="250">
        <v>2</v>
      </c>
      <c r="H26" s="250">
        <v>0</v>
      </c>
      <c r="I26" s="112">
        <v>0</v>
      </c>
      <c r="J26" s="250">
        <f>SUM(J24:J25)</f>
        <v>1</v>
      </c>
    </row>
    <row r="27" spans="1:10" s="85" customFormat="1" x14ac:dyDescent="0.25">
      <c r="A27" s="242" t="s">
        <v>144</v>
      </c>
      <c r="B27" s="90" t="s">
        <v>28</v>
      </c>
      <c r="C27" s="88">
        <v>1</v>
      </c>
      <c r="D27" s="90" t="s">
        <v>466</v>
      </c>
      <c r="E27" s="90" t="s">
        <v>467</v>
      </c>
      <c r="F27" s="245">
        <v>129234.91</v>
      </c>
      <c r="G27" s="89"/>
      <c r="H27" s="89">
        <v>1</v>
      </c>
      <c r="I27" s="106">
        <v>116750</v>
      </c>
      <c r="J27" s="89"/>
    </row>
    <row r="28" spans="1:10" s="95" customFormat="1" x14ac:dyDescent="0.25">
      <c r="A28" s="537" t="s">
        <v>231</v>
      </c>
      <c r="B28" s="537"/>
      <c r="C28" s="117">
        <f>SUM(C27)</f>
        <v>1</v>
      </c>
      <c r="D28" s="484"/>
      <c r="E28" s="484"/>
      <c r="F28" s="249">
        <v>129234.91</v>
      </c>
      <c r="G28" s="111">
        <v>0</v>
      </c>
      <c r="H28" s="111">
        <v>1</v>
      </c>
      <c r="I28" s="254">
        <v>116750</v>
      </c>
      <c r="J28" s="111">
        <f>SUM(J27)</f>
        <v>0</v>
      </c>
    </row>
    <row r="29" spans="1:10" ht="25.5" x14ac:dyDescent="0.25">
      <c r="A29" s="242" t="s">
        <v>144</v>
      </c>
      <c r="B29" s="243" t="s">
        <v>30</v>
      </c>
      <c r="C29" s="244">
        <v>1</v>
      </c>
      <c r="D29" s="243" t="s">
        <v>468</v>
      </c>
      <c r="E29" s="243" t="s">
        <v>469</v>
      </c>
      <c r="F29" s="245">
        <v>95538.324999999997</v>
      </c>
      <c r="G29" s="246">
        <v>1</v>
      </c>
      <c r="H29" s="246"/>
      <c r="I29" s="87"/>
      <c r="J29" s="89">
        <v>1</v>
      </c>
    </row>
    <row r="30" spans="1:10" s="251" customFormat="1" x14ac:dyDescent="0.25">
      <c r="A30" s="537" t="s">
        <v>253</v>
      </c>
      <c r="B30" s="537"/>
      <c r="C30" s="248">
        <f>SUM(C29)</f>
        <v>1</v>
      </c>
      <c r="D30" s="537"/>
      <c r="E30" s="537"/>
      <c r="F30" s="249">
        <v>95538.324999999997</v>
      </c>
      <c r="G30" s="250">
        <v>1</v>
      </c>
      <c r="H30" s="250">
        <v>0</v>
      </c>
      <c r="I30" s="112">
        <v>0</v>
      </c>
      <c r="J30" s="111">
        <f>SUM(J29)</f>
        <v>1</v>
      </c>
    </row>
    <row r="31" spans="1:10" ht="25.5" x14ac:dyDescent="0.25">
      <c r="A31" s="242" t="s">
        <v>144</v>
      </c>
      <c r="B31" s="243" t="s">
        <v>37</v>
      </c>
      <c r="C31" s="244">
        <v>1</v>
      </c>
      <c r="D31" s="243" t="s">
        <v>471</v>
      </c>
      <c r="E31" s="243" t="s">
        <v>472</v>
      </c>
      <c r="F31" s="245">
        <v>276553.51</v>
      </c>
      <c r="G31" s="246"/>
      <c r="H31" s="246">
        <v>1</v>
      </c>
      <c r="I31" s="106">
        <v>240950</v>
      </c>
      <c r="J31" s="89"/>
    </row>
    <row r="32" spans="1:10" ht="25.5" x14ac:dyDescent="0.25">
      <c r="A32" s="242" t="s">
        <v>144</v>
      </c>
      <c r="B32" s="243" t="s">
        <v>37</v>
      </c>
      <c r="C32" s="244">
        <v>1</v>
      </c>
      <c r="D32" s="243" t="s">
        <v>474</v>
      </c>
      <c r="E32" s="243" t="s">
        <v>475</v>
      </c>
      <c r="F32" s="245">
        <v>299955.99</v>
      </c>
      <c r="G32" s="246">
        <v>1</v>
      </c>
      <c r="H32" s="246"/>
      <c r="I32" s="106"/>
      <c r="J32" s="89"/>
    </row>
    <row r="33" spans="1:10" x14ac:dyDescent="0.25">
      <c r="A33" s="242" t="s">
        <v>144</v>
      </c>
      <c r="B33" s="243" t="s">
        <v>37</v>
      </c>
      <c r="C33" s="244">
        <v>1</v>
      </c>
      <c r="D33" s="243" t="s">
        <v>477</v>
      </c>
      <c r="E33" s="243" t="s">
        <v>478</v>
      </c>
      <c r="F33" s="245">
        <v>246457.64499999999</v>
      </c>
      <c r="G33" s="246"/>
      <c r="H33" s="246">
        <v>1</v>
      </c>
      <c r="I33" s="106">
        <v>210800</v>
      </c>
      <c r="J33" s="89"/>
    </row>
    <row r="34" spans="1:10" x14ac:dyDescent="0.25">
      <c r="A34" s="242" t="s">
        <v>144</v>
      </c>
      <c r="B34" s="243" t="s">
        <v>37</v>
      </c>
      <c r="C34" s="244">
        <v>1</v>
      </c>
      <c r="D34" s="243" t="s">
        <v>480</v>
      </c>
      <c r="E34" s="243" t="s">
        <v>481</v>
      </c>
      <c r="F34" s="245">
        <v>108947.015</v>
      </c>
      <c r="G34" s="246"/>
      <c r="H34" s="246">
        <v>1</v>
      </c>
      <c r="I34" s="106">
        <v>112500</v>
      </c>
      <c r="J34" s="89"/>
    </row>
    <row r="35" spans="1:10" s="251" customFormat="1" x14ac:dyDescent="0.25">
      <c r="A35" s="537" t="s">
        <v>262</v>
      </c>
      <c r="B35" s="537"/>
      <c r="C35" s="248">
        <f>SUM(C31:C34)</f>
        <v>4</v>
      </c>
      <c r="D35" s="537"/>
      <c r="E35" s="537"/>
      <c r="F35" s="249">
        <v>931914.16</v>
      </c>
      <c r="G35" s="250">
        <v>1</v>
      </c>
      <c r="H35" s="250">
        <v>3</v>
      </c>
      <c r="I35" s="112">
        <v>564250</v>
      </c>
      <c r="J35" s="250">
        <f>SUM(J31:J34)</f>
        <v>0</v>
      </c>
    </row>
    <row r="36" spans="1:10" x14ac:dyDescent="0.25">
      <c r="A36" s="242" t="s">
        <v>144</v>
      </c>
      <c r="B36" s="243" t="s">
        <v>39</v>
      </c>
      <c r="C36" s="244">
        <v>1</v>
      </c>
      <c r="D36" s="243" t="s">
        <v>482</v>
      </c>
      <c r="E36" s="243" t="s">
        <v>669</v>
      </c>
      <c r="F36" s="245">
        <v>149509.02499999999</v>
      </c>
      <c r="G36" s="246"/>
      <c r="H36" s="246">
        <v>1</v>
      </c>
      <c r="I36" s="106">
        <v>146000</v>
      </c>
      <c r="J36" s="89"/>
    </row>
    <row r="37" spans="1:10" x14ac:dyDescent="0.25">
      <c r="A37" s="242" t="s">
        <v>144</v>
      </c>
      <c r="B37" s="243" t="s">
        <v>39</v>
      </c>
      <c r="C37" s="244">
        <v>1</v>
      </c>
      <c r="D37" s="243" t="s">
        <v>263</v>
      </c>
      <c r="E37" s="243" t="s">
        <v>264</v>
      </c>
      <c r="F37" s="245">
        <v>136673.20000000001</v>
      </c>
      <c r="G37" s="246"/>
      <c r="H37" s="246">
        <v>1</v>
      </c>
      <c r="I37" s="106">
        <v>123000</v>
      </c>
      <c r="J37" s="89"/>
    </row>
    <row r="38" spans="1:10" x14ac:dyDescent="0.25">
      <c r="A38" s="242" t="s">
        <v>144</v>
      </c>
      <c r="B38" s="243" t="s">
        <v>39</v>
      </c>
      <c r="C38" s="244">
        <v>1</v>
      </c>
      <c r="D38" s="243" t="s">
        <v>485</v>
      </c>
      <c r="E38" s="243" t="s">
        <v>486</v>
      </c>
      <c r="F38" s="245">
        <v>149964.88500000001</v>
      </c>
      <c r="G38" s="246"/>
      <c r="H38" s="246">
        <v>1</v>
      </c>
      <c r="I38" s="106">
        <v>148000</v>
      </c>
      <c r="J38" s="89"/>
    </row>
    <row r="39" spans="1:10" x14ac:dyDescent="0.25">
      <c r="A39" s="242" t="s">
        <v>144</v>
      </c>
      <c r="B39" s="243" t="s">
        <v>39</v>
      </c>
      <c r="C39" s="244">
        <v>1</v>
      </c>
      <c r="D39" s="243" t="s">
        <v>488</v>
      </c>
      <c r="E39" s="243" t="s">
        <v>489</v>
      </c>
      <c r="F39" s="245">
        <v>149811.57999999999</v>
      </c>
      <c r="G39" s="246">
        <v>1</v>
      </c>
      <c r="H39" s="246"/>
      <c r="I39" s="106"/>
      <c r="J39" s="89"/>
    </row>
    <row r="40" spans="1:10" x14ac:dyDescent="0.25">
      <c r="A40" s="242" t="s">
        <v>144</v>
      </c>
      <c r="B40" s="243" t="s">
        <v>39</v>
      </c>
      <c r="C40" s="244">
        <v>1</v>
      </c>
      <c r="D40" s="243" t="s">
        <v>491</v>
      </c>
      <c r="E40" s="243" t="s">
        <v>492</v>
      </c>
      <c r="F40" s="245">
        <v>115910.07</v>
      </c>
      <c r="G40" s="246">
        <v>1</v>
      </c>
      <c r="H40" s="246"/>
      <c r="I40" s="106"/>
      <c r="J40" s="89"/>
    </row>
    <row r="41" spans="1:10" x14ac:dyDescent="0.25">
      <c r="A41" s="242" t="s">
        <v>144</v>
      </c>
      <c r="B41" s="243" t="s">
        <v>39</v>
      </c>
      <c r="C41" s="244">
        <v>1</v>
      </c>
      <c r="D41" s="243" t="s">
        <v>266</v>
      </c>
      <c r="E41" s="243" t="s">
        <v>267</v>
      </c>
      <c r="F41" s="245">
        <v>67546.285000000003</v>
      </c>
      <c r="G41" s="246"/>
      <c r="H41" s="246">
        <v>1</v>
      </c>
      <c r="I41" s="106">
        <v>67350</v>
      </c>
      <c r="J41" s="89"/>
    </row>
    <row r="42" spans="1:10" ht="25.5" x14ac:dyDescent="0.25">
      <c r="A42" s="242" t="s">
        <v>144</v>
      </c>
      <c r="B42" s="243" t="s">
        <v>39</v>
      </c>
      <c r="C42" s="244">
        <v>1</v>
      </c>
      <c r="D42" s="243" t="s">
        <v>494</v>
      </c>
      <c r="E42" s="243" t="s">
        <v>495</v>
      </c>
      <c r="F42" s="245">
        <v>34866.910000000003</v>
      </c>
      <c r="G42" s="246">
        <v>1</v>
      </c>
      <c r="H42" s="246"/>
      <c r="I42" s="87"/>
      <c r="J42" s="89"/>
    </row>
    <row r="43" spans="1:10" ht="25.5" x14ac:dyDescent="0.25">
      <c r="A43" s="242" t="s">
        <v>144</v>
      </c>
      <c r="B43" s="243" t="s">
        <v>39</v>
      </c>
      <c r="C43" s="244">
        <v>1</v>
      </c>
      <c r="D43" s="243" t="s">
        <v>497</v>
      </c>
      <c r="E43" s="243" t="s">
        <v>498</v>
      </c>
      <c r="F43" s="245">
        <v>20696.294999999998</v>
      </c>
      <c r="G43" s="246">
        <v>1</v>
      </c>
      <c r="H43" s="246"/>
      <c r="I43" s="87"/>
      <c r="J43" s="89"/>
    </row>
    <row r="44" spans="1:10" x14ac:dyDescent="0.25">
      <c r="A44" s="242" t="s">
        <v>144</v>
      </c>
      <c r="B44" s="243" t="s">
        <v>39</v>
      </c>
      <c r="C44" s="244">
        <v>1</v>
      </c>
      <c r="D44" s="243" t="s">
        <v>499</v>
      </c>
      <c r="E44" s="243" t="s">
        <v>500</v>
      </c>
      <c r="F44" s="245">
        <v>85367.714999999997</v>
      </c>
      <c r="G44" s="246">
        <v>1</v>
      </c>
      <c r="H44" s="246"/>
      <c r="I44" s="87"/>
      <c r="J44" s="89"/>
    </row>
    <row r="45" spans="1:10" x14ac:dyDescent="0.25">
      <c r="A45" s="242" t="s">
        <v>144</v>
      </c>
      <c r="B45" s="243" t="s">
        <v>39</v>
      </c>
      <c r="C45" s="244">
        <v>1</v>
      </c>
      <c r="D45" s="243" t="s">
        <v>501</v>
      </c>
      <c r="E45" s="243" t="s">
        <v>502</v>
      </c>
      <c r="F45" s="245">
        <v>75739.785000000003</v>
      </c>
      <c r="G45" s="246">
        <v>1</v>
      </c>
      <c r="H45" s="246"/>
      <c r="I45" s="87"/>
      <c r="J45" s="89"/>
    </row>
    <row r="46" spans="1:10" s="251" customFormat="1" x14ac:dyDescent="0.25">
      <c r="A46" s="537" t="s">
        <v>504</v>
      </c>
      <c r="B46" s="537"/>
      <c r="C46" s="248">
        <f>SUM(C36:C45)</f>
        <v>10</v>
      </c>
      <c r="D46" s="256"/>
      <c r="E46" s="256"/>
      <c r="F46" s="249">
        <v>986085.75000000012</v>
      </c>
      <c r="G46" s="250">
        <v>6</v>
      </c>
      <c r="H46" s="250">
        <v>4</v>
      </c>
      <c r="I46" s="112">
        <v>484350</v>
      </c>
      <c r="J46" s="250">
        <f>SUM(J36:J45)</f>
        <v>0</v>
      </c>
    </row>
    <row r="47" spans="1:10" x14ac:dyDescent="0.25">
      <c r="A47" s="242" t="s">
        <v>144</v>
      </c>
      <c r="B47" s="243" t="s">
        <v>40</v>
      </c>
      <c r="C47" s="244">
        <v>1</v>
      </c>
      <c r="D47" s="243" t="s">
        <v>505</v>
      </c>
      <c r="E47" s="243" t="s">
        <v>506</v>
      </c>
      <c r="F47" s="245">
        <v>144387.45000000001</v>
      </c>
      <c r="G47" s="246">
        <v>1</v>
      </c>
      <c r="H47" s="246"/>
      <c r="I47" s="106"/>
      <c r="J47" s="89">
        <v>1</v>
      </c>
    </row>
    <row r="48" spans="1:10" x14ac:dyDescent="0.25">
      <c r="A48" s="242" t="s">
        <v>144</v>
      </c>
      <c r="B48" s="243" t="s">
        <v>40</v>
      </c>
      <c r="C48" s="244">
        <v>1</v>
      </c>
      <c r="D48" s="243" t="s">
        <v>508</v>
      </c>
      <c r="E48" s="243" t="s">
        <v>509</v>
      </c>
      <c r="F48" s="245">
        <v>75757.210000000006</v>
      </c>
      <c r="G48" s="246">
        <v>1</v>
      </c>
      <c r="H48" s="246"/>
      <c r="I48" s="87"/>
      <c r="J48" s="89">
        <v>1</v>
      </c>
    </row>
    <row r="49" spans="1:10" s="251" customFormat="1" x14ac:dyDescent="0.25">
      <c r="A49" s="537" t="s">
        <v>511</v>
      </c>
      <c r="B49" s="537"/>
      <c r="C49" s="248">
        <f>SUM(C47:C48)</f>
        <v>2</v>
      </c>
      <c r="D49" s="256"/>
      <c r="E49" s="256"/>
      <c r="F49" s="249">
        <v>220144.66000000003</v>
      </c>
      <c r="G49" s="250">
        <v>2</v>
      </c>
      <c r="H49" s="250">
        <v>0</v>
      </c>
      <c r="I49" s="112">
        <v>0</v>
      </c>
      <c r="J49" s="111">
        <f>SUM(J47:J48)</f>
        <v>2</v>
      </c>
    </row>
    <row r="50" spans="1:10" ht="25.5" x14ac:dyDescent="0.25">
      <c r="A50" s="242" t="s">
        <v>144</v>
      </c>
      <c r="B50" s="90" t="s">
        <v>45</v>
      </c>
      <c r="C50" s="244">
        <v>1</v>
      </c>
      <c r="D50" s="243" t="s">
        <v>303</v>
      </c>
      <c r="E50" s="243" t="s">
        <v>304</v>
      </c>
      <c r="F50" s="245">
        <v>23509.73</v>
      </c>
      <c r="G50" s="246"/>
      <c r="H50" s="246">
        <v>1</v>
      </c>
      <c r="I50" s="106">
        <v>23500</v>
      </c>
      <c r="J50" s="89"/>
    </row>
    <row r="51" spans="1:10" ht="25.5" x14ac:dyDescent="0.25">
      <c r="A51" s="242" t="s">
        <v>144</v>
      </c>
      <c r="B51" s="90" t="s">
        <v>45</v>
      </c>
      <c r="C51" s="244">
        <v>1</v>
      </c>
      <c r="D51" s="243" t="s">
        <v>512</v>
      </c>
      <c r="E51" s="243" t="s">
        <v>513</v>
      </c>
      <c r="F51" s="245">
        <v>22499.317500000001</v>
      </c>
      <c r="G51" s="246">
        <v>1</v>
      </c>
      <c r="H51" s="246"/>
      <c r="I51" s="106"/>
      <c r="J51" s="89">
        <v>1</v>
      </c>
    </row>
    <row r="52" spans="1:10" x14ac:dyDescent="0.25">
      <c r="A52" s="242" t="s">
        <v>144</v>
      </c>
      <c r="B52" s="90" t="s">
        <v>45</v>
      </c>
      <c r="C52" s="244">
        <v>1</v>
      </c>
      <c r="D52" s="243" t="s">
        <v>514</v>
      </c>
      <c r="E52" s="243" t="s">
        <v>515</v>
      </c>
      <c r="F52" s="245">
        <v>9429.7800000000007</v>
      </c>
      <c r="G52" s="246">
        <v>1</v>
      </c>
      <c r="H52" s="246"/>
      <c r="I52" s="99"/>
      <c r="J52" s="89"/>
    </row>
    <row r="53" spans="1:10" s="251" customFormat="1" x14ac:dyDescent="0.25">
      <c r="A53" s="537" t="s">
        <v>332</v>
      </c>
      <c r="B53" s="537"/>
      <c r="C53" s="248">
        <f>SUM(C50:C52)</f>
        <v>3</v>
      </c>
      <c r="D53" s="537"/>
      <c r="E53" s="537"/>
      <c r="F53" s="112">
        <v>55438.827499999999</v>
      </c>
      <c r="G53" s="250">
        <v>2</v>
      </c>
      <c r="H53" s="250">
        <v>1</v>
      </c>
      <c r="I53" s="112">
        <v>23500</v>
      </c>
      <c r="J53" s="250">
        <f>SUM(J50:J52)</f>
        <v>1</v>
      </c>
    </row>
    <row r="54" spans="1:10" x14ac:dyDescent="0.25">
      <c r="A54" s="242" t="s">
        <v>144</v>
      </c>
      <c r="B54" s="243" t="s">
        <v>47</v>
      </c>
      <c r="C54" s="244">
        <v>1</v>
      </c>
      <c r="D54" s="243" t="s">
        <v>517</v>
      </c>
      <c r="E54" s="243" t="s">
        <v>518</v>
      </c>
      <c r="F54" s="245">
        <v>22500</v>
      </c>
      <c r="G54" s="246">
        <v>1</v>
      </c>
      <c r="H54" s="246"/>
      <c r="I54" s="87"/>
      <c r="J54" s="89"/>
    </row>
    <row r="55" spans="1:10" x14ac:dyDescent="0.25">
      <c r="A55" s="242" t="s">
        <v>144</v>
      </c>
      <c r="B55" s="243" t="s">
        <v>47</v>
      </c>
      <c r="C55" s="244">
        <v>1</v>
      </c>
      <c r="D55" s="243" t="s">
        <v>520</v>
      </c>
      <c r="E55" s="243" t="s">
        <v>521</v>
      </c>
      <c r="F55" s="245">
        <v>22499.46</v>
      </c>
      <c r="G55" s="246">
        <v>1</v>
      </c>
      <c r="H55" s="246"/>
      <c r="I55" s="87"/>
      <c r="J55" s="89"/>
    </row>
    <row r="56" spans="1:10" ht="25.5" x14ac:dyDescent="0.25">
      <c r="A56" s="242" t="s">
        <v>144</v>
      </c>
      <c r="B56" s="243" t="s">
        <v>47</v>
      </c>
      <c r="C56" s="244">
        <v>1</v>
      </c>
      <c r="D56" s="243" t="s">
        <v>348</v>
      </c>
      <c r="E56" s="243" t="s">
        <v>349</v>
      </c>
      <c r="F56" s="245">
        <v>20613.224999999999</v>
      </c>
      <c r="G56" s="246"/>
      <c r="H56" s="246">
        <v>1</v>
      </c>
      <c r="I56" s="106">
        <v>20610</v>
      </c>
      <c r="J56" s="89"/>
    </row>
    <row r="57" spans="1:10" s="251" customFormat="1" x14ac:dyDescent="0.25">
      <c r="A57" s="537" t="s">
        <v>522</v>
      </c>
      <c r="B57" s="537"/>
      <c r="C57" s="248">
        <f>SUM(C54:C56)</f>
        <v>3</v>
      </c>
      <c r="D57" s="537"/>
      <c r="E57" s="537"/>
      <c r="F57" s="253">
        <v>65612.684999999998</v>
      </c>
      <c r="G57" s="250">
        <v>2</v>
      </c>
      <c r="H57" s="250">
        <v>1</v>
      </c>
      <c r="I57" s="254">
        <v>20610</v>
      </c>
      <c r="J57" s="250">
        <f>SUM(J54:J56)</f>
        <v>0</v>
      </c>
    </row>
    <row r="58" spans="1:10" s="251" customFormat="1" x14ac:dyDescent="0.25">
      <c r="A58" s="508" t="s">
        <v>523</v>
      </c>
      <c r="B58" s="508"/>
      <c r="C58" s="257">
        <f>C57+C53+C49+C46+C35+C30+C28+C26+C23+C21+C19+C17+C15+C13+C11</f>
        <v>34</v>
      </c>
      <c r="D58" s="508"/>
      <c r="E58" s="508"/>
      <c r="F58" s="101">
        <v>3814569.8175000004</v>
      </c>
      <c r="G58" s="107">
        <v>20</v>
      </c>
      <c r="H58" s="107">
        <v>14</v>
      </c>
      <c r="I58" s="101">
        <v>1789410</v>
      </c>
      <c r="J58" s="107">
        <f>J57+J53+J49+J46+J35+J30+J28+J26+J23+J21+J19+J17+J15+J13+J11</f>
        <v>6</v>
      </c>
    </row>
    <row r="59" spans="1:10" x14ac:dyDescent="0.25">
      <c r="A59" s="258" t="s">
        <v>148</v>
      </c>
      <c r="B59" s="243" t="s">
        <v>10</v>
      </c>
      <c r="C59" s="244">
        <v>1</v>
      </c>
      <c r="D59" s="252" t="s">
        <v>524</v>
      </c>
      <c r="E59" s="252" t="s">
        <v>525</v>
      </c>
      <c r="F59" s="245">
        <v>248235</v>
      </c>
      <c r="G59" s="246">
        <v>1</v>
      </c>
      <c r="H59" s="246"/>
      <c r="I59" s="259"/>
      <c r="J59" s="255"/>
    </row>
    <row r="60" spans="1:10" x14ac:dyDescent="0.25">
      <c r="A60" s="258" t="s">
        <v>148</v>
      </c>
      <c r="B60" s="243" t="s">
        <v>10</v>
      </c>
      <c r="C60" s="244">
        <v>1</v>
      </c>
      <c r="D60" s="252" t="s">
        <v>527</v>
      </c>
      <c r="E60" s="252" t="s">
        <v>528</v>
      </c>
      <c r="F60" s="245">
        <v>58890</v>
      </c>
      <c r="G60" s="246">
        <v>1</v>
      </c>
      <c r="H60" s="246"/>
      <c r="I60" s="259"/>
      <c r="J60" s="255"/>
    </row>
    <row r="61" spans="1:10" x14ac:dyDescent="0.25">
      <c r="A61" s="258" t="s">
        <v>148</v>
      </c>
      <c r="B61" s="243" t="s">
        <v>10</v>
      </c>
      <c r="C61" s="244">
        <v>1</v>
      </c>
      <c r="D61" s="252" t="s">
        <v>530</v>
      </c>
      <c r="E61" s="252" t="s">
        <v>531</v>
      </c>
      <c r="F61" s="245">
        <v>15900</v>
      </c>
      <c r="G61" s="246">
        <v>1</v>
      </c>
      <c r="H61" s="246"/>
      <c r="I61" s="259"/>
      <c r="J61" s="255"/>
    </row>
    <row r="62" spans="1:10" x14ac:dyDescent="0.25">
      <c r="A62" s="258" t="s">
        <v>148</v>
      </c>
      <c r="B62" s="243" t="s">
        <v>10</v>
      </c>
      <c r="C62" s="244">
        <v>1</v>
      </c>
      <c r="D62" s="252" t="s">
        <v>149</v>
      </c>
      <c r="E62" s="252" t="s">
        <v>150</v>
      </c>
      <c r="F62" s="245">
        <v>250000</v>
      </c>
      <c r="G62" s="246"/>
      <c r="H62" s="246">
        <v>1</v>
      </c>
      <c r="I62" s="260">
        <v>247875</v>
      </c>
      <c r="J62" s="255"/>
    </row>
    <row r="63" spans="1:10" x14ac:dyDescent="0.25">
      <c r="A63" s="258" t="s">
        <v>148</v>
      </c>
      <c r="B63" s="243" t="s">
        <v>10</v>
      </c>
      <c r="C63" s="244">
        <v>1</v>
      </c>
      <c r="D63" s="252" t="s">
        <v>152</v>
      </c>
      <c r="E63" s="252" t="s">
        <v>153</v>
      </c>
      <c r="F63" s="245">
        <v>125080.62</v>
      </c>
      <c r="G63" s="246"/>
      <c r="H63" s="246">
        <v>1</v>
      </c>
      <c r="I63" s="260">
        <v>122890</v>
      </c>
      <c r="J63" s="255"/>
    </row>
    <row r="64" spans="1:10" x14ac:dyDescent="0.25">
      <c r="A64" s="258" t="s">
        <v>148</v>
      </c>
      <c r="B64" s="243" t="s">
        <v>10</v>
      </c>
      <c r="C64" s="244">
        <v>1</v>
      </c>
      <c r="D64" s="252" t="s">
        <v>532</v>
      </c>
      <c r="E64" s="252" t="s">
        <v>533</v>
      </c>
      <c r="F64" s="245">
        <v>216610.125</v>
      </c>
      <c r="G64" s="246"/>
      <c r="H64" s="246">
        <v>1</v>
      </c>
      <c r="I64" s="260">
        <v>205590</v>
      </c>
      <c r="J64" s="255"/>
    </row>
    <row r="65" spans="1:10" s="251" customFormat="1" x14ac:dyDescent="0.25">
      <c r="A65" s="537" t="s">
        <v>208</v>
      </c>
      <c r="B65" s="537"/>
      <c r="C65" s="248">
        <f>SUM(C59:C64)</f>
        <v>6</v>
      </c>
      <c r="D65" s="538"/>
      <c r="E65" s="538"/>
      <c r="F65" s="249">
        <v>914715.745</v>
      </c>
      <c r="G65" s="250">
        <v>3</v>
      </c>
      <c r="H65" s="250">
        <v>3</v>
      </c>
      <c r="I65" s="112">
        <v>576355</v>
      </c>
      <c r="J65" s="250">
        <f>SUM(J59:J64)</f>
        <v>0</v>
      </c>
    </row>
    <row r="66" spans="1:10" s="251" customFormat="1" x14ac:dyDescent="0.25">
      <c r="A66" s="258" t="s">
        <v>148</v>
      </c>
      <c r="B66" s="243" t="s">
        <v>12</v>
      </c>
      <c r="C66" s="248"/>
      <c r="D66" s="261"/>
      <c r="E66" s="261"/>
      <c r="F66" s="249"/>
      <c r="G66" s="250"/>
      <c r="H66" s="250"/>
      <c r="I66" s="112"/>
      <c r="J66" s="111"/>
    </row>
    <row r="67" spans="1:10" s="251" customFormat="1" x14ac:dyDescent="0.25">
      <c r="A67" s="537" t="s">
        <v>452</v>
      </c>
      <c r="B67" s="537"/>
      <c r="C67" s="248">
        <f t="shared" ref="C67" si="0">SUM(C66)</f>
        <v>0</v>
      </c>
      <c r="D67" s="545"/>
      <c r="E67" s="545"/>
      <c r="F67" s="253">
        <v>0</v>
      </c>
      <c r="G67" s="250">
        <v>0</v>
      </c>
      <c r="H67" s="250">
        <v>0</v>
      </c>
      <c r="I67" s="253">
        <v>0</v>
      </c>
      <c r="J67" s="250">
        <v>0</v>
      </c>
    </row>
    <row r="68" spans="1:10" s="251" customFormat="1" x14ac:dyDescent="0.25">
      <c r="A68" s="258" t="s">
        <v>148</v>
      </c>
      <c r="B68" s="243" t="s">
        <v>15</v>
      </c>
      <c r="C68" s="248"/>
      <c r="D68" s="261"/>
      <c r="E68" s="261"/>
      <c r="F68" s="249"/>
      <c r="G68" s="250"/>
      <c r="H68" s="250"/>
      <c r="I68" s="112"/>
      <c r="J68" s="111"/>
    </row>
    <row r="69" spans="1:10" s="251" customFormat="1" x14ac:dyDescent="0.25">
      <c r="A69" s="537" t="s">
        <v>453</v>
      </c>
      <c r="B69" s="537"/>
      <c r="C69" s="248">
        <f t="shared" ref="C69" si="1">SUM(C68)</f>
        <v>0</v>
      </c>
      <c r="D69" s="545"/>
      <c r="E69" s="545"/>
      <c r="F69" s="253">
        <v>0</v>
      </c>
      <c r="G69" s="250">
        <v>0</v>
      </c>
      <c r="H69" s="250">
        <v>0</v>
      </c>
      <c r="I69" s="253">
        <v>0</v>
      </c>
      <c r="J69" s="250">
        <v>0</v>
      </c>
    </row>
    <row r="70" spans="1:10" x14ac:dyDescent="0.25">
      <c r="A70" s="258" t="s">
        <v>148</v>
      </c>
      <c r="B70" s="243" t="s">
        <v>17</v>
      </c>
      <c r="C70" s="244">
        <v>1</v>
      </c>
      <c r="D70" s="262" t="s">
        <v>535</v>
      </c>
      <c r="E70" s="262" t="s">
        <v>18</v>
      </c>
      <c r="F70" s="245">
        <v>12970.125</v>
      </c>
      <c r="G70" s="246">
        <v>1</v>
      </c>
      <c r="H70" s="246"/>
      <c r="I70" s="91"/>
      <c r="J70" s="92"/>
    </row>
    <row r="71" spans="1:10" s="251" customFormat="1" x14ac:dyDescent="0.25">
      <c r="A71" s="537" t="s">
        <v>457</v>
      </c>
      <c r="B71" s="537"/>
      <c r="C71" s="248">
        <f>SUM(C70)</f>
        <v>1</v>
      </c>
      <c r="D71" s="537"/>
      <c r="E71" s="537"/>
      <c r="F71" s="249">
        <v>12970.125</v>
      </c>
      <c r="G71" s="250">
        <v>1</v>
      </c>
      <c r="H71" s="250">
        <v>0</v>
      </c>
      <c r="I71" s="112">
        <v>0</v>
      </c>
      <c r="J71" s="111">
        <v>0</v>
      </c>
    </row>
    <row r="72" spans="1:10" s="251" customFormat="1" x14ac:dyDescent="0.25">
      <c r="A72" s="258" t="s">
        <v>148</v>
      </c>
      <c r="B72" s="90" t="s">
        <v>19</v>
      </c>
      <c r="C72" s="248"/>
      <c r="D72" s="248"/>
      <c r="E72" s="248"/>
      <c r="F72" s="249"/>
      <c r="G72" s="250"/>
      <c r="H72" s="250"/>
      <c r="I72" s="112"/>
      <c r="J72" s="111"/>
    </row>
    <row r="73" spans="1:10" s="251" customFormat="1" x14ac:dyDescent="0.25">
      <c r="A73" s="537" t="s">
        <v>458</v>
      </c>
      <c r="B73" s="537"/>
      <c r="C73" s="248">
        <f t="shared" ref="C73" si="2">SUM(C72)</f>
        <v>0</v>
      </c>
      <c r="D73" s="545"/>
      <c r="E73" s="545"/>
      <c r="F73" s="263">
        <v>0</v>
      </c>
      <c r="G73" s="250">
        <v>0</v>
      </c>
      <c r="H73" s="250">
        <v>0</v>
      </c>
      <c r="I73" s="263">
        <v>0</v>
      </c>
      <c r="J73" s="264">
        <v>0</v>
      </c>
    </row>
    <row r="74" spans="1:10" s="251" customFormat="1" x14ac:dyDescent="0.25">
      <c r="A74" s="258" t="s">
        <v>148</v>
      </c>
      <c r="B74" s="90" t="s">
        <v>21</v>
      </c>
      <c r="C74" s="248"/>
      <c r="D74" s="248"/>
      <c r="E74" s="248"/>
      <c r="F74" s="249"/>
      <c r="G74" s="250"/>
      <c r="H74" s="250"/>
      <c r="I74" s="112"/>
      <c r="J74" s="111"/>
    </row>
    <row r="75" spans="1:10" s="251" customFormat="1" x14ac:dyDescent="0.25">
      <c r="A75" s="537" t="s">
        <v>459</v>
      </c>
      <c r="B75" s="537"/>
      <c r="C75" s="248">
        <f t="shared" ref="C75" si="3">SUM(C74)</f>
        <v>0</v>
      </c>
      <c r="D75" s="545"/>
      <c r="E75" s="545"/>
      <c r="F75" s="263">
        <v>0</v>
      </c>
      <c r="G75" s="250">
        <v>0</v>
      </c>
      <c r="H75" s="250">
        <v>0</v>
      </c>
      <c r="I75" s="263">
        <v>0</v>
      </c>
      <c r="J75" s="264">
        <v>0</v>
      </c>
    </row>
    <row r="76" spans="1:10" s="251" customFormat="1" x14ac:dyDescent="0.25">
      <c r="A76" s="258" t="s">
        <v>148</v>
      </c>
      <c r="B76" s="243" t="s">
        <v>23</v>
      </c>
      <c r="C76" s="248"/>
      <c r="D76" s="248"/>
      <c r="E76" s="248"/>
      <c r="F76" s="249"/>
      <c r="G76" s="250"/>
      <c r="H76" s="250"/>
      <c r="I76" s="112"/>
      <c r="J76" s="111"/>
    </row>
    <row r="77" spans="1:10" s="251" customFormat="1" x14ac:dyDescent="0.25">
      <c r="A77" s="537" t="s">
        <v>536</v>
      </c>
      <c r="B77" s="537"/>
      <c r="C77" s="248">
        <f t="shared" ref="C77" si="4">SUM(C76)</f>
        <v>0</v>
      </c>
      <c r="D77" s="545"/>
      <c r="E77" s="545"/>
      <c r="F77" s="263">
        <v>0</v>
      </c>
      <c r="G77" s="250">
        <v>0</v>
      </c>
      <c r="H77" s="250">
        <v>0</v>
      </c>
      <c r="I77" s="263">
        <v>0</v>
      </c>
      <c r="J77" s="264">
        <v>0</v>
      </c>
    </row>
    <row r="78" spans="1:10" s="251" customFormat="1" ht="25.5" x14ac:dyDescent="0.25">
      <c r="A78" s="258" t="s">
        <v>148</v>
      </c>
      <c r="B78" s="243" t="s">
        <v>26</v>
      </c>
      <c r="C78" s="248">
        <v>1</v>
      </c>
      <c r="D78" s="265" t="s">
        <v>537</v>
      </c>
      <c r="E78" s="265" t="s">
        <v>538</v>
      </c>
      <c r="F78" s="245">
        <v>136513.69500000001</v>
      </c>
      <c r="G78" s="246">
        <v>1</v>
      </c>
      <c r="H78" s="250"/>
      <c r="I78" s="112"/>
      <c r="J78" s="111"/>
    </row>
    <row r="79" spans="1:10" x14ac:dyDescent="0.25">
      <c r="A79" s="258" t="s">
        <v>148</v>
      </c>
      <c r="B79" s="243" t="s">
        <v>26</v>
      </c>
      <c r="C79" s="244">
        <v>1</v>
      </c>
      <c r="D79" s="252" t="s">
        <v>213</v>
      </c>
      <c r="E79" s="252" t="s">
        <v>214</v>
      </c>
      <c r="F79" s="245">
        <v>149160.465</v>
      </c>
      <c r="G79" s="255"/>
      <c r="H79" s="246">
        <v>1</v>
      </c>
      <c r="I79" s="260">
        <v>148090</v>
      </c>
      <c r="J79" s="255"/>
    </row>
    <row r="80" spans="1:10" x14ac:dyDescent="0.25">
      <c r="A80" s="258" t="s">
        <v>148</v>
      </c>
      <c r="B80" s="243" t="s">
        <v>26</v>
      </c>
      <c r="C80" s="244">
        <v>1</v>
      </c>
      <c r="D80" s="252" t="s">
        <v>216</v>
      </c>
      <c r="E80" s="252" t="s">
        <v>217</v>
      </c>
      <c r="F80" s="245">
        <v>18382.099999999999</v>
      </c>
      <c r="G80" s="246"/>
      <c r="H80" s="246">
        <v>1</v>
      </c>
      <c r="I80" s="260">
        <v>16355</v>
      </c>
      <c r="J80" s="255"/>
    </row>
    <row r="81" spans="1:10" s="251" customFormat="1" x14ac:dyDescent="0.25">
      <c r="A81" s="537" t="s">
        <v>222</v>
      </c>
      <c r="B81" s="537"/>
      <c r="C81" s="248">
        <f>SUM(C78:C80)</f>
        <v>3</v>
      </c>
      <c r="D81" s="537"/>
      <c r="E81" s="537"/>
      <c r="F81" s="249">
        <v>304056.26</v>
      </c>
      <c r="G81" s="250">
        <v>1</v>
      </c>
      <c r="H81" s="250">
        <v>2</v>
      </c>
      <c r="I81" s="112">
        <v>164445</v>
      </c>
      <c r="J81" s="250">
        <f>SUM(J78:J80)</f>
        <v>0</v>
      </c>
    </row>
    <row r="82" spans="1:10" s="251" customFormat="1" x14ac:dyDescent="0.25">
      <c r="A82" s="258" t="s">
        <v>148</v>
      </c>
      <c r="B82" s="90" t="s">
        <v>28</v>
      </c>
      <c r="C82" s="248">
        <v>1</v>
      </c>
      <c r="D82" s="262" t="s">
        <v>540</v>
      </c>
      <c r="E82" s="262" t="s">
        <v>541</v>
      </c>
      <c r="F82" s="245">
        <v>149732.12</v>
      </c>
      <c r="G82" s="246">
        <v>1</v>
      </c>
      <c r="H82" s="250"/>
      <c r="I82" s="112"/>
      <c r="J82" s="111"/>
    </row>
    <row r="83" spans="1:10" s="251" customFormat="1" x14ac:dyDescent="0.25">
      <c r="A83" s="258" t="s">
        <v>148</v>
      </c>
      <c r="B83" s="90" t="s">
        <v>28</v>
      </c>
      <c r="C83" s="248">
        <v>1</v>
      </c>
      <c r="D83" s="262" t="s">
        <v>223</v>
      </c>
      <c r="E83" s="262" t="s">
        <v>224</v>
      </c>
      <c r="F83" s="245">
        <v>149051.36499999999</v>
      </c>
      <c r="G83" s="250"/>
      <c r="H83" s="250">
        <v>1</v>
      </c>
      <c r="I83" s="106">
        <v>141895</v>
      </c>
      <c r="J83" s="89"/>
    </row>
    <row r="84" spans="1:10" s="85" customFormat="1" ht="25.5" x14ac:dyDescent="0.25">
      <c r="A84" s="258" t="s">
        <v>148</v>
      </c>
      <c r="B84" s="90" t="s">
        <v>28</v>
      </c>
      <c r="C84" s="88">
        <v>1</v>
      </c>
      <c r="D84" s="262" t="s">
        <v>226</v>
      </c>
      <c r="E84" s="262" t="s">
        <v>227</v>
      </c>
      <c r="F84" s="245">
        <v>144121.76999999999</v>
      </c>
      <c r="G84" s="89"/>
      <c r="H84" s="89">
        <v>1</v>
      </c>
      <c r="I84" s="106">
        <v>140895</v>
      </c>
      <c r="J84" s="89"/>
    </row>
    <row r="85" spans="1:10" s="95" customFormat="1" x14ac:dyDescent="0.25">
      <c r="A85" s="537" t="s">
        <v>231</v>
      </c>
      <c r="B85" s="537"/>
      <c r="C85" s="117">
        <f>SUM(C82:C84)</f>
        <v>3</v>
      </c>
      <c r="D85" s="484"/>
      <c r="E85" s="484"/>
      <c r="F85" s="249">
        <v>442905.255</v>
      </c>
      <c r="G85" s="117">
        <v>1</v>
      </c>
      <c r="H85" s="117">
        <v>2</v>
      </c>
      <c r="I85" s="249">
        <v>282790</v>
      </c>
      <c r="J85" s="111">
        <f>SUM(J82:J84)</f>
        <v>0</v>
      </c>
    </row>
    <row r="86" spans="1:10" s="95" customFormat="1" x14ac:dyDescent="0.25">
      <c r="A86" s="258" t="s">
        <v>148</v>
      </c>
      <c r="B86" s="243" t="s">
        <v>30</v>
      </c>
      <c r="C86" s="117">
        <v>1</v>
      </c>
      <c r="D86" s="262" t="s">
        <v>543</v>
      </c>
      <c r="E86" s="262" t="s">
        <v>544</v>
      </c>
      <c r="F86" s="245">
        <v>149358.93</v>
      </c>
      <c r="G86" s="88">
        <v>1</v>
      </c>
      <c r="H86" s="117"/>
      <c r="I86" s="249"/>
      <c r="J86" s="250"/>
    </row>
    <row r="87" spans="1:10" s="95" customFormat="1" ht="25.5" x14ac:dyDescent="0.25">
      <c r="A87" s="258" t="s">
        <v>148</v>
      </c>
      <c r="B87" s="243" t="s">
        <v>30</v>
      </c>
      <c r="C87" s="117">
        <v>1</v>
      </c>
      <c r="D87" s="262" t="s">
        <v>232</v>
      </c>
      <c r="E87" s="262" t="s">
        <v>233</v>
      </c>
      <c r="F87" s="245">
        <v>42181.595000000001</v>
      </c>
      <c r="G87" s="117"/>
      <c r="H87" s="88">
        <v>1</v>
      </c>
      <c r="I87" s="260">
        <v>51470</v>
      </c>
      <c r="J87" s="255"/>
    </row>
    <row r="88" spans="1:10" s="95" customFormat="1" ht="25.5" x14ac:dyDescent="0.25">
      <c r="A88" s="258" t="s">
        <v>148</v>
      </c>
      <c r="B88" s="243" t="s">
        <v>30</v>
      </c>
      <c r="C88" s="117">
        <v>1</v>
      </c>
      <c r="D88" s="262" t="s">
        <v>235</v>
      </c>
      <c r="E88" s="262" t="s">
        <v>236</v>
      </c>
      <c r="F88" s="245">
        <v>90713.78</v>
      </c>
      <c r="G88" s="117"/>
      <c r="H88" s="88">
        <v>1</v>
      </c>
      <c r="I88" s="260">
        <v>79050</v>
      </c>
      <c r="J88" s="255"/>
    </row>
    <row r="89" spans="1:10" x14ac:dyDescent="0.25">
      <c r="A89" s="258" t="s">
        <v>148</v>
      </c>
      <c r="B89" s="243" t="s">
        <v>30</v>
      </c>
      <c r="C89" s="244">
        <v>1</v>
      </c>
      <c r="D89" s="262" t="s">
        <v>238</v>
      </c>
      <c r="E89" s="262" t="s">
        <v>239</v>
      </c>
      <c r="F89" s="245">
        <v>147523.32</v>
      </c>
      <c r="G89" s="246"/>
      <c r="H89" s="246">
        <v>1</v>
      </c>
      <c r="I89" s="260">
        <v>115850</v>
      </c>
      <c r="J89" s="255"/>
    </row>
    <row r="90" spans="1:10" s="251" customFormat="1" x14ac:dyDescent="0.25">
      <c r="A90" s="537" t="s">
        <v>253</v>
      </c>
      <c r="B90" s="537"/>
      <c r="C90" s="248">
        <f>SUM(C86:C89)</f>
        <v>4</v>
      </c>
      <c r="D90" s="546"/>
      <c r="E90" s="546"/>
      <c r="F90" s="249">
        <v>429777.625</v>
      </c>
      <c r="G90" s="250">
        <v>1</v>
      </c>
      <c r="H90" s="250">
        <v>3</v>
      </c>
      <c r="I90" s="249">
        <v>246370</v>
      </c>
      <c r="J90" s="111">
        <v>0</v>
      </c>
    </row>
    <row r="91" spans="1:10" s="251" customFormat="1" ht="25.5" x14ac:dyDescent="0.25">
      <c r="A91" s="258" t="s">
        <v>148</v>
      </c>
      <c r="B91" s="243" t="s">
        <v>254</v>
      </c>
      <c r="C91" s="248">
        <v>1</v>
      </c>
      <c r="D91" s="252" t="s">
        <v>255</v>
      </c>
      <c r="E91" s="252" t="s">
        <v>256</v>
      </c>
      <c r="F91" s="245">
        <v>48807.324999999997</v>
      </c>
      <c r="G91" s="250"/>
      <c r="H91" s="246">
        <v>1</v>
      </c>
      <c r="I91" s="245">
        <v>48800.00299999999</v>
      </c>
      <c r="J91" s="250">
        <f>SUM(J87:J90)</f>
        <v>0</v>
      </c>
    </row>
    <row r="92" spans="1:10" s="251" customFormat="1" x14ac:dyDescent="0.25">
      <c r="A92" s="258" t="s">
        <v>148</v>
      </c>
      <c r="B92" s="243" t="s">
        <v>254</v>
      </c>
      <c r="C92" s="248">
        <v>1</v>
      </c>
      <c r="D92" s="252" t="s">
        <v>315</v>
      </c>
      <c r="E92" s="252" t="s">
        <v>545</v>
      </c>
      <c r="F92" s="245">
        <v>39550</v>
      </c>
      <c r="G92" s="250">
        <v>1</v>
      </c>
      <c r="H92" s="250"/>
      <c r="I92" s="249"/>
      <c r="J92" s="250"/>
    </row>
    <row r="93" spans="1:10" s="251" customFormat="1" x14ac:dyDescent="0.25">
      <c r="A93" s="537" t="s">
        <v>258</v>
      </c>
      <c r="B93" s="537"/>
      <c r="C93" s="248">
        <f>SUM(C91:C92)</f>
        <v>2</v>
      </c>
      <c r="D93" s="537"/>
      <c r="E93" s="537"/>
      <c r="F93" s="249">
        <v>88357.324999999997</v>
      </c>
      <c r="G93" s="250">
        <v>1</v>
      </c>
      <c r="H93" s="250">
        <v>1</v>
      </c>
      <c r="I93" s="249">
        <v>48800.00299999999</v>
      </c>
      <c r="J93" s="250">
        <f>SUM(J91:J92)</f>
        <v>0</v>
      </c>
    </row>
    <row r="94" spans="1:10" x14ac:dyDescent="0.25">
      <c r="A94" s="258" t="s">
        <v>148</v>
      </c>
      <c r="B94" s="243" t="s">
        <v>37</v>
      </c>
      <c r="C94" s="244">
        <v>1</v>
      </c>
      <c r="D94" s="262" t="s">
        <v>547</v>
      </c>
      <c r="E94" s="262" t="s">
        <v>548</v>
      </c>
      <c r="F94" s="245">
        <v>237341.12</v>
      </c>
      <c r="G94" s="250">
        <v>1</v>
      </c>
      <c r="H94" s="246"/>
      <c r="I94" s="106"/>
      <c r="J94" s="89"/>
    </row>
    <row r="95" spans="1:10" x14ac:dyDescent="0.25">
      <c r="A95" s="258" t="s">
        <v>148</v>
      </c>
      <c r="B95" s="243" t="s">
        <v>37</v>
      </c>
      <c r="C95" s="244">
        <v>1</v>
      </c>
      <c r="D95" s="262" t="s">
        <v>550</v>
      </c>
      <c r="E95" s="262" t="s">
        <v>551</v>
      </c>
      <c r="F95" s="245">
        <v>133259.38</v>
      </c>
      <c r="G95" s="250">
        <v>1</v>
      </c>
      <c r="H95" s="246"/>
      <c r="I95" s="106"/>
      <c r="J95" s="89"/>
    </row>
    <row r="96" spans="1:10" ht="25.5" x14ac:dyDescent="0.25">
      <c r="A96" s="258" t="s">
        <v>148</v>
      </c>
      <c r="B96" s="243" t="s">
        <v>37</v>
      </c>
      <c r="C96" s="244">
        <v>1</v>
      </c>
      <c r="D96" s="262" t="s">
        <v>553</v>
      </c>
      <c r="E96" s="262" t="s">
        <v>554</v>
      </c>
      <c r="F96" s="245">
        <v>73663</v>
      </c>
      <c r="G96" s="250">
        <v>1</v>
      </c>
      <c r="H96" s="246"/>
      <c r="I96" s="106"/>
      <c r="J96" s="89"/>
    </row>
    <row r="97" spans="1:10" ht="25.5" x14ac:dyDescent="0.25">
      <c r="A97" s="258" t="s">
        <v>148</v>
      </c>
      <c r="B97" s="243" t="s">
        <v>37</v>
      </c>
      <c r="C97" s="244">
        <v>1</v>
      </c>
      <c r="D97" s="262" t="s">
        <v>259</v>
      </c>
      <c r="E97" s="262" t="s">
        <v>260</v>
      </c>
      <c r="F97" s="245">
        <v>103864.905</v>
      </c>
      <c r="G97" s="246"/>
      <c r="H97" s="250">
        <v>1</v>
      </c>
      <c r="I97" s="106">
        <v>90915</v>
      </c>
      <c r="J97" s="89"/>
    </row>
    <row r="98" spans="1:10" s="251" customFormat="1" x14ac:dyDescent="0.25">
      <c r="A98" s="537" t="s">
        <v>262</v>
      </c>
      <c r="B98" s="537"/>
      <c r="C98" s="248">
        <f>SUM(C94:C97)</f>
        <v>4</v>
      </c>
      <c r="D98" s="537"/>
      <c r="E98" s="537"/>
      <c r="F98" s="249">
        <v>548128.40500000003</v>
      </c>
      <c r="G98" s="250">
        <v>3</v>
      </c>
      <c r="H98" s="250">
        <v>1</v>
      </c>
      <c r="I98" s="112">
        <v>90915</v>
      </c>
      <c r="J98" s="250">
        <f>SUM(J94:J97)</f>
        <v>0</v>
      </c>
    </row>
    <row r="99" spans="1:10" x14ac:dyDescent="0.25">
      <c r="A99" s="258" t="s">
        <v>148</v>
      </c>
      <c r="B99" s="243" t="s">
        <v>269</v>
      </c>
      <c r="C99" s="244">
        <v>1</v>
      </c>
      <c r="D99" s="262" t="s">
        <v>270</v>
      </c>
      <c r="E99" s="262" t="s">
        <v>271</v>
      </c>
      <c r="F99" s="245">
        <v>41562.949999999997</v>
      </c>
      <c r="G99" s="246"/>
      <c r="H99" s="246">
        <v>1</v>
      </c>
      <c r="I99" s="260">
        <v>40255</v>
      </c>
      <c r="J99" s="255"/>
    </row>
    <row r="100" spans="1:10" x14ac:dyDescent="0.25">
      <c r="A100" s="258" t="s">
        <v>148</v>
      </c>
      <c r="B100" s="243" t="s">
        <v>269</v>
      </c>
      <c r="C100" s="244">
        <v>1</v>
      </c>
      <c r="D100" s="262" t="s">
        <v>273</v>
      </c>
      <c r="E100" s="262" t="s">
        <v>274</v>
      </c>
      <c r="F100" s="245">
        <v>33564.9</v>
      </c>
      <c r="G100" s="246"/>
      <c r="H100" s="246">
        <v>1</v>
      </c>
      <c r="I100" s="260">
        <v>37690</v>
      </c>
      <c r="J100" s="255"/>
    </row>
    <row r="101" spans="1:10" x14ac:dyDescent="0.25">
      <c r="A101" s="258" t="s">
        <v>148</v>
      </c>
      <c r="B101" s="243" t="s">
        <v>269</v>
      </c>
      <c r="C101" s="244">
        <v>1</v>
      </c>
      <c r="D101" s="262" t="s">
        <v>556</v>
      </c>
      <c r="E101" s="262" t="s">
        <v>557</v>
      </c>
      <c r="F101" s="245">
        <v>145764.78</v>
      </c>
      <c r="G101" s="246"/>
      <c r="H101" s="246">
        <v>1</v>
      </c>
      <c r="I101" s="260">
        <v>131490</v>
      </c>
      <c r="J101" s="255"/>
    </row>
    <row r="102" spans="1:10" x14ac:dyDescent="0.25">
      <c r="A102" s="258" t="s">
        <v>148</v>
      </c>
      <c r="B102" s="243" t="s">
        <v>269</v>
      </c>
      <c r="C102" s="244">
        <v>1</v>
      </c>
      <c r="D102" s="262" t="s">
        <v>558</v>
      </c>
      <c r="E102" s="262" t="s">
        <v>559</v>
      </c>
      <c r="F102" s="245">
        <v>77814.679999999993</v>
      </c>
      <c r="G102" s="246"/>
      <c r="H102" s="246">
        <v>1</v>
      </c>
      <c r="I102" s="260">
        <v>68450</v>
      </c>
      <c r="J102" s="92">
        <v>1</v>
      </c>
    </row>
    <row r="103" spans="1:10" x14ac:dyDescent="0.25">
      <c r="A103" s="258" t="s">
        <v>148</v>
      </c>
      <c r="B103" s="243" t="s">
        <v>269</v>
      </c>
      <c r="C103" s="244">
        <v>1</v>
      </c>
      <c r="D103" s="262" t="s">
        <v>560</v>
      </c>
      <c r="E103" s="262" t="s">
        <v>561</v>
      </c>
      <c r="F103" s="245">
        <v>108304.035</v>
      </c>
      <c r="G103" s="246"/>
      <c r="H103" s="246">
        <v>1</v>
      </c>
      <c r="I103" s="260">
        <v>102870</v>
      </c>
      <c r="J103" s="255"/>
    </row>
    <row r="104" spans="1:10" x14ac:dyDescent="0.25">
      <c r="A104" s="258" t="s">
        <v>148</v>
      </c>
      <c r="B104" s="243" t="s">
        <v>269</v>
      </c>
      <c r="C104" s="244">
        <v>1</v>
      </c>
      <c r="D104" s="262" t="s">
        <v>563</v>
      </c>
      <c r="E104" s="262" t="s">
        <v>564</v>
      </c>
      <c r="F104" s="245">
        <v>35010.550000000003</v>
      </c>
      <c r="G104" s="246"/>
      <c r="H104" s="246">
        <v>1</v>
      </c>
      <c r="I104" s="260">
        <v>32100</v>
      </c>
      <c r="J104" s="255"/>
    </row>
    <row r="105" spans="1:10" s="251" customFormat="1" x14ac:dyDescent="0.25">
      <c r="A105" s="537" t="s">
        <v>282</v>
      </c>
      <c r="B105" s="537"/>
      <c r="C105" s="248">
        <f>SUM(C99:C104)</f>
        <v>6</v>
      </c>
      <c r="D105" s="537"/>
      <c r="E105" s="537"/>
      <c r="F105" s="249">
        <v>442021.89499999996</v>
      </c>
      <c r="G105" s="250">
        <v>0</v>
      </c>
      <c r="H105" s="250">
        <v>6</v>
      </c>
      <c r="I105" s="112">
        <v>412855</v>
      </c>
      <c r="J105" s="250">
        <f>SUM(J99:J104)</f>
        <v>1</v>
      </c>
    </row>
    <row r="106" spans="1:10" ht="25.5" x14ac:dyDescent="0.25">
      <c r="A106" s="258" t="s">
        <v>148</v>
      </c>
      <c r="B106" s="243" t="s">
        <v>40</v>
      </c>
      <c r="C106" s="244">
        <v>1</v>
      </c>
      <c r="D106" s="243" t="s">
        <v>566</v>
      </c>
      <c r="E106" s="252" t="s">
        <v>567</v>
      </c>
      <c r="F106" s="245">
        <v>101247.43</v>
      </c>
      <c r="G106" s="246"/>
      <c r="H106" s="246">
        <v>1</v>
      </c>
      <c r="I106" s="106">
        <v>99180</v>
      </c>
      <c r="J106" s="250"/>
    </row>
    <row r="107" spans="1:10" s="251" customFormat="1" x14ac:dyDescent="0.25">
      <c r="A107" s="537" t="s">
        <v>286</v>
      </c>
      <c r="B107" s="537"/>
      <c r="C107" s="248">
        <f>SUM(C106:C106)</f>
        <v>1</v>
      </c>
      <c r="D107" s="537"/>
      <c r="E107" s="537"/>
      <c r="F107" s="249">
        <v>101247.43</v>
      </c>
      <c r="G107" s="250">
        <v>0</v>
      </c>
      <c r="H107" s="250">
        <v>1</v>
      </c>
      <c r="I107" s="112">
        <v>99180</v>
      </c>
      <c r="J107" s="250">
        <f>SUM(J106:J106)</f>
        <v>0</v>
      </c>
    </row>
    <row r="108" spans="1:10" s="251" customFormat="1" x14ac:dyDescent="0.25">
      <c r="A108" s="258" t="s">
        <v>148</v>
      </c>
      <c r="B108" s="243" t="s">
        <v>43</v>
      </c>
      <c r="C108" s="248">
        <v>1</v>
      </c>
      <c r="D108" s="252" t="s">
        <v>287</v>
      </c>
      <c r="E108" s="252" t="s">
        <v>288</v>
      </c>
      <c r="F108" s="245">
        <v>91000</v>
      </c>
      <c r="G108" s="250"/>
      <c r="H108" s="246">
        <v>1</v>
      </c>
      <c r="I108" s="106">
        <v>91000</v>
      </c>
      <c r="J108" s="89"/>
    </row>
    <row r="109" spans="1:10" s="251" customFormat="1" x14ac:dyDescent="0.25">
      <c r="A109" s="258" t="s">
        <v>148</v>
      </c>
      <c r="B109" s="243" t="s">
        <v>43</v>
      </c>
      <c r="C109" s="248">
        <v>1</v>
      </c>
      <c r="D109" s="252" t="s">
        <v>290</v>
      </c>
      <c r="E109" s="252" t="s">
        <v>291</v>
      </c>
      <c r="F109" s="266">
        <v>113821.44</v>
      </c>
      <c r="G109" s="250"/>
      <c r="H109" s="246">
        <v>1</v>
      </c>
      <c r="I109" s="106">
        <v>113821.43</v>
      </c>
      <c r="J109" s="89"/>
    </row>
    <row r="110" spans="1:10" s="251" customFormat="1" x14ac:dyDescent="0.25">
      <c r="A110" s="258" t="s">
        <v>148</v>
      </c>
      <c r="B110" s="243" t="s">
        <v>43</v>
      </c>
      <c r="C110" s="248">
        <v>1</v>
      </c>
      <c r="D110" s="252" t="s">
        <v>293</v>
      </c>
      <c r="E110" s="252" t="s">
        <v>294</v>
      </c>
      <c r="F110" s="245">
        <v>154545.45000000001</v>
      </c>
      <c r="G110" s="250"/>
      <c r="H110" s="246">
        <v>1</v>
      </c>
      <c r="I110" s="106">
        <v>153555.4</v>
      </c>
      <c r="J110" s="89"/>
    </row>
    <row r="111" spans="1:10" s="251" customFormat="1" x14ac:dyDescent="0.25">
      <c r="A111" s="258" t="s">
        <v>148</v>
      </c>
      <c r="B111" s="243" t="s">
        <v>43</v>
      </c>
      <c r="C111" s="248">
        <v>1</v>
      </c>
      <c r="D111" s="252" t="s">
        <v>296</v>
      </c>
      <c r="E111" s="252" t="s">
        <v>297</v>
      </c>
      <c r="F111" s="245">
        <v>100000</v>
      </c>
      <c r="G111" s="250"/>
      <c r="H111" s="246">
        <v>1</v>
      </c>
      <c r="I111" s="106">
        <v>87206.06</v>
      </c>
      <c r="J111" s="89"/>
    </row>
    <row r="112" spans="1:10" s="251" customFormat="1" x14ac:dyDescent="0.25">
      <c r="A112" s="258" t="s">
        <v>148</v>
      </c>
      <c r="B112" s="243" t="s">
        <v>43</v>
      </c>
      <c r="C112" s="248">
        <v>1</v>
      </c>
      <c r="D112" s="252" t="s">
        <v>569</v>
      </c>
      <c r="E112" s="252" t="s">
        <v>570</v>
      </c>
      <c r="F112" s="245">
        <v>81300.81</v>
      </c>
      <c r="G112" s="250"/>
      <c r="H112" s="246">
        <v>1</v>
      </c>
      <c r="I112" s="106">
        <v>81300.81</v>
      </c>
      <c r="J112" s="89"/>
    </row>
    <row r="113" spans="1:10" s="251" customFormat="1" x14ac:dyDescent="0.25">
      <c r="A113" s="537" t="s">
        <v>302</v>
      </c>
      <c r="B113" s="537"/>
      <c r="C113" s="248">
        <f>SUM(C108:C112)</f>
        <v>5</v>
      </c>
      <c r="D113" s="537"/>
      <c r="E113" s="537"/>
      <c r="F113" s="249">
        <v>540667.69999999995</v>
      </c>
      <c r="G113" s="250"/>
      <c r="H113" s="250">
        <v>5</v>
      </c>
      <c r="I113" s="112">
        <v>526883.69999999995</v>
      </c>
      <c r="J113" s="250">
        <f>SUM(J108:J112)</f>
        <v>0</v>
      </c>
    </row>
    <row r="114" spans="1:10" ht="38.25" x14ac:dyDescent="0.25">
      <c r="A114" s="258" t="s">
        <v>148</v>
      </c>
      <c r="B114" s="90" t="s">
        <v>45</v>
      </c>
      <c r="C114" s="244">
        <v>1</v>
      </c>
      <c r="D114" s="267" t="s">
        <v>306</v>
      </c>
      <c r="E114" s="265" t="s">
        <v>307</v>
      </c>
      <c r="F114" s="245">
        <v>298583.25</v>
      </c>
      <c r="G114" s="246"/>
      <c r="H114" s="246">
        <v>1</v>
      </c>
      <c r="I114" s="245">
        <v>286180</v>
      </c>
      <c r="J114" s="246"/>
    </row>
    <row r="115" spans="1:10" ht="25.5" x14ac:dyDescent="0.25">
      <c r="A115" s="258" t="s">
        <v>148</v>
      </c>
      <c r="B115" s="90" t="s">
        <v>45</v>
      </c>
      <c r="C115" s="244">
        <v>1</v>
      </c>
      <c r="D115" s="267" t="s">
        <v>309</v>
      </c>
      <c r="E115" s="262" t="s">
        <v>310</v>
      </c>
      <c r="F115" s="245">
        <v>77235.77</v>
      </c>
      <c r="G115" s="246"/>
      <c r="H115" s="246">
        <v>1</v>
      </c>
      <c r="I115" s="106">
        <v>74796.75</v>
      </c>
      <c r="J115" s="89"/>
    </row>
    <row r="116" spans="1:10" ht="25.5" x14ac:dyDescent="0.25">
      <c r="A116" s="258" t="s">
        <v>148</v>
      </c>
      <c r="B116" s="90" t="s">
        <v>45</v>
      </c>
      <c r="C116" s="244">
        <v>1</v>
      </c>
      <c r="D116" s="267" t="s">
        <v>312</v>
      </c>
      <c r="E116" s="262" t="s">
        <v>313</v>
      </c>
      <c r="F116" s="245">
        <v>43250</v>
      </c>
      <c r="G116" s="246"/>
      <c r="H116" s="246">
        <v>1</v>
      </c>
      <c r="I116" s="106">
        <v>43250</v>
      </c>
      <c r="J116" s="89"/>
    </row>
    <row r="117" spans="1:10" x14ac:dyDescent="0.25">
      <c r="A117" s="258" t="s">
        <v>148</v>
      </c>
      <c r="B117" s="90" t="s">
        <v>45</v>
      </c>
      <c r="C117" s="244">
        <v>1</v>
      </c>
      <c r="D117" s="267" t="s">
        <v>315</v>
      </c>
      <c r="E117" s="265" t="s">
        <v>316</v>
      </c>
      <c r="F117" s="245">
        <v>38478.410000000003</v>
      </c>
      <c r="G117" s="246"/>
      <c r="H117" s="246">
        <v>1</v>
      </c>
      <c r="I117" s="106">
        <v>38478.410000000003</v>
      </c>
      <c r="J117" s="89"/>
    </row>
    <row r="118" spans="1:10" x14ac:dyDescent="0.25">
      <c r="A118" s="258" t="s">
        <v>148</v>
      </c>
      <c r="B118" s="90" t="s">
        <v>45</v>
      </c>
      <c r="C118" s="244">
        <v>1</v>
      </c>
      <c r="D118" s="267" t="s">
        <v>318</v>
      </c>
      <c r="E118" s="265" t="s">
        <v>319</v>
      </c>
      <c r="F118" s="245">
        <v>19147.68</v>
      </c>
      <c r="G118" s="246"/>
      <c r="H118" s="246">
        <v>1</v>
      </c>
      <c r="I118" s="106">
        <v>18132.23</v>
      </c>
      <c r="J118" s="89"/>
    </row>
    <row r="119" spans="1:10" ht="25.5" x14ac:dyDescent="0.25">
      <c r="A119" s="258" t="s">
        <v>148</v>
      </c>
      <c r="B119" s="90" t="s">
        <v>45</v>
      </c>
      <c r="C119" s="244">
        <v>1</v>
      </c>
      <c r="D119" s="267" t="s">
        <v>321</v>
      </c>
      <c r="E119" s="262" t="s">
        <v>322</v>
      </c>
      <c r="F119" s="245">
        <v>37217.74</v>
      </c>
      <c r="G119" s="246"/>
      <c r="H119" s="246">
        <v>1</v>
      </c>
      <c r="I119" s="99">
        <v>31900</v>
      </c>
      <c r="J119" s="89"/>
    </row>
    <row r="120" spans="1:10" s="251" customFormat="1" x14ac:dyDescent="0.25">
      <c r="A120" s="537" t="s">
        <v>332</v>
      </c>
      <c r="B120" s="537"/>
      <c r="C120" s="248">
        <f>SUM(C114:C119)</f>
        <v>6</v>
      </c>
      <c r="D120" s="537"/>
      <c r="E120" s="537"/>
      <c r="F120" s="112">
        <v>513912.85000000003</v>
      </c>
      <c r="G120" s="250">
        <v>0</v>
      </c>
      <c r="H120" s="250">
        <v>6</v>
      </c>
      <c r="I120" s="112">
        <v>492737.39</v>
      </c>
      <c r="J120" s="250">
        <f>SUM(J114:J119)</f>
        <v>0</v>
      </c>
    </row>
    <row r="121" spans="1:10" s="251" customFormat="1" x14ac:dyDescent="0.25">
      <c r="A121" s="258" t="s">
        <v>148</v>
      </c>
      <c r="B121" s="243" t="s">
        <v>50</v>
      </c>
      <c r="C121" s="244">
        <v>1</v>
      </c>
      <c r="D121" s="252" t="s">
        <v>333</v>
      </c>
      <c r="E121" s="252" t="s">
        <v>334</v>
      </c>
      <c r="F121" s="106">
        <v>28658.534999999996</v>
      </c>
      <c r="G121" s="250"/>
      <c r="H121" s="246">
        <v>1</v>
      </c>
      <c r="I121" s="106">
        <v>23170.732500000002</v>
      </c>
      <c r="J121" s="89"/>
    </row>
    <row r="122" spans="1:10" s="251" customFormat="1" x14ac:dyDescent="0.25">
      <c r="A122" s="537" t="s">
        <v>339</v>
      </c>
      <c r="B122" s="537"/>
      <c r="C122" s="248">
        <f>SUM(C121)</f>
        <v>1</v>
      </c>
      <c r="D122" s="537"/>
      <c r="E122" s="537"/>
      <c r="F122" s="112">
        <v>28658.534999999996</v>
      </c>
      <c r="G122" s="250">
        <v>0</v>
      </c>
      <c r="H122" s="250">
        <v>1</v>
      </c>
      <c r="I122" s="112">
        <v>23170.732500000002</v>
      </c>
      <c r="J122" s="250">
        <f>SUM(J121)</f>
        <v>0</v>
      </c>
    </row>
    <row r="123" spans="1:10" x14ac:dyDescent="0.25">
      <c r="A123" s="258" t="s">
        <v>148</v>
      </c>
      <c r="B123" s="90" t="s">
        <v>47</v>
      </c>
      <c r="C123" s="244">
        <v>1</v>
      </c>
      <c r="D123" s="262" t="s">
        <v>351</v>
      </c>
      <c r="E123" s="262" t="s">
        <v>352</v>
      </c>
      <c r="F123" s="245">
        <v>22500</v>
      </c>
      <c r="G123" s="246"/>
      <c r="H123" s="246">
        <v>1</v>
      </c>
      <c r="I123" s="268">
        <v>22500</v>
      </c>
      <c r="J123" s="269"/>
    </row>
    <row r="124" spans="1:10" ht="25.5" x14ac:dyDescent="0.25">
      <c r="A124" s="258" t="s">
        <v>148</v>
      </c>
      <c r="B124" s="90" t="s">
        <v>47</v>
      </c>
      <c r="C124" s="244">
        <v>1</v>
      </c>
      <c r="D124" s="252" t="s">
        <v>354</v>
      </c>
      <c r="E124" s="252" t="s">
        <v>355</v>
      </c>
      <c r="F124" s="245">
        <v>9217.6574999999993</v>
      </c>
      <c r="G124" s="246"/>
      <c r="H124" s="246">
        <v>1</v>
      </c>
      <c r="I124" s="268">
        <v>9216</v>
      </c>
      <c r="J124" s="269"/>
    </row>
    <row r="125" spans="1:10" ht="25.5" x14ac:dyDescent="0.25">
      <c r="A125" s="258" t="s">
        <v>148</v>
      </c>
      <c r="B125" s="90" t="s">
        <v>47</v>
      </c>
      <c r="C125" s="244">
        <v>1</v>
      </c>
      <c r="D125" s="252" t="s">
        <v>357</v>
      </c>
      <c r="E125" s="252" t="s">
        <v>358</v>
      </c>
      <c r="F125" s="245">
        <v>22499.175000000003</v>
      </c>
      <c r="G125" s="246"/>
      <c r="H125" s="246">
        <v>1</v>
      </c>
      <c r="I125" s="268">
        <v>22497</v>
      </c>
      <c r="J125" s="269"/>
    </row>
    <row r="126" spans="1:10" ht="25.5" x14ac:dyDescent="0.25">
      <c r="A126" s="258" t="s">
        <v>148</v>
      </c>
      <c r="B126" s="90" t="s">
        <v>47</v>
      </c>
      <c r="C126" s="244">
        <v>1</v>
      </c>
      <c r="D126" s="252" t="s">
        <v>360</v>
      </c>
      <c r="E126" s="252" t="s">
        <v>361</v>
      </c>
      <c r="F126" s="245">
        <v>11307</v>
      </c>
      <c r="G126" s="246"/>
      <c r="H126" s="246">
        <v>1</v>
      </c>
      <c r="I126" s="268">
        <v>11307</v>
      </c>
      <c r="J126" s="269"/>
    </row>
    <row r="127" spans="1:10" ht="25.5" x14ac:dyDescent="0.25">
      <c r="A127" s="258" t="s">
        <v>148</v>
      </c>
      <c r="B127" s="90" t="s">
        <v>47</v>
      </c>
      <c r="C127" s="244">
        <v>1</v>
      </c>
      <c r="D127" s="262" t="s">
        <v>363</v>
      </c>
      <c r="E127" s="262" t="s">
        <v>364</v>
      </c>
      <c r="F127" s="245">
        <v>22424.474999999999</v>
      </c>
      <c r="G127" s="246"/>
      <c r="H127" s="246">
        <v>1</v>
      </c>
      <c r="I127" s="268">
        <v>21528</v>
      </c>
      <c r="J127" s="269"/>
    </row>
    <row r="128" spans="1:10" x14ac:dyDescent="0.25">
      <c r="A128" s="258" t="s">
        <v>148</v>
      </c>
      <c r="B128" s="90" t="s">
        <v>47</v>
      </c>
      <c r="C128" s="244">
        <v>1</v>
      </c>
      <c r="D128" s="252" t="s">
        <v>333</v>
      </c>
      <c r="E128" s="252" t="s">
        <v>572</v>
      </c>
      <c r="F128" s="245">
        <v>10875</v>
      </c>
      <c r="G128" s="246"/>
      <c r="H128" s="246">
        <v>1</v>
      </c>
      <c r="I128" s="268">
        <v>10875</v>
      </c>
      <c r="J128" s="269"/>
    </row>
    <row r="129" spans="1:10" x14ac:dyDescent="0.25">
      <c r="A129" s="258" t="s">
        <v>148</v>
      </c>
      <c r="B129" s="90" t="s">
        <v>47</v>
      </c>
      <c r="C129" s="244">
        <v>1</v>
      </c>
      <c r="D129" s="252" t="s">
        <v>333</v>
      </c>
      <c r="E129" s="252" t="s">
        <v>574</v>
      </c>
      <c r="F129" s="245">
        <v>13875</v>
      </c>
      <c r="G129" s="246"/>
      <c r="H129" s="246">
        <v>1</v>
      </c>
      <c r="I129" s="268">
        <v>13875</v>
      </c>
      <c r="J129" s="269"/>
    </row>
    <row r="130" spans="1:10" x14ac:dyDescent="0.25">
      <c r="A130" s="258" t="s">
        <v>148</v>
      </c>
      <c r="B130" s="90" t="s">
        <v>47</v>
      </c>
      <c r="C130" s="244">
        <v>1</v>
      </c>
      <c r="D130" s="252" t="s">
        <v>315</v>
      </c>
      <c r="E130" s="252" t="s">
        <v>365</v>
      </c>
      <c r="F130" s="245">
        <v>21631.5</v>
      </c>
      <c r="G130" s="246"/>
      <c r="H130" s="246">
        <v>1</v>
      </c>
      <c r="I130" s="268">
        <v>20505</v>
      </c>
      <c r="J130" s="269"/>
    </row>
    <row r="131" spans="1:10" s="251" customFormat="1" x14ac:dyDescent="0.25">
      <c r="A131" s="537" t="s">
        <v>522</v>
      </c>
      <c r="B131" s="537"/>
      <c r="C131" s="248">
        <f>SUM(C123:C130)</f>
        <v>8</v>
      </c>
      <c r="D131" s="537"/>
      <c r="E131" s="537"/>
      <c r="F131" s="253">
        <v>134329.8075</v>
      </c>
      <c r="G131" s="250">
        <v>0</v>
      </c>
      <c r="H131" s="250">
        <v>8</v>
      </c>
      <c r="I131" s="254">
        <v>132303</v>
      </c>
      <c r="J131" s="250">
        <f>SUM(J123:J130)</f>
        <v>0</v>
      </c>
    </row>
    <row r="132" spans="1:10" s="251" customFormat="1" x14ac:dyDescent="0.25">
      <c r="A132" s="258" t="s">
        <v>148</v>
      </c>
      <c r="B132" s="243" t="s">
        <v>52</v>
      </c>
      <c r="C132" s="270"/>
      <c r="D132" s="248"/>
      <c r="E132" s="248"/>
      <c r="F132" s="253"/>
      <c r="G132" s="250"/>
      <c r="H132" s="250"/>
      <c r="I132" s="254"/>
      <c r="J132" s="111"/>
    </row>
    <row r="133" spans="1:10" s="251" customFormat="1" x14ac:dyDescent="0.25">
      <c r="A133" s="537" t="s">
        <v>576</v>
      </c>
      <c r="B133" s="537"/>
      <c r="C133" s="248">
        <f>C132</f>
        <v>0</v>
      </c>
      <c r="D133" s="537"/>
      <c r="E133" s="537"/>
      <c r="F133" s="253">
        <v>0</v>
      </c>
      <c r="G133" s="253">
        <v>0</v>
      </c>
      <c r="H133" s="253">
        <v>0</v>
      </c>
      <c r="I133" s="253">
        <v>0</v>
      </c>
      <c r="J133" s="250">
        <f>J132</f>
        <v>0</v>
      </c>
    </row>
    <row r="134" spans="1:10" s="251" customFormat="1" ht="38.25" x14ac:dyDescent="0.25">
      <c r="A134" s="258" t="s">
        <v>148</v>
      </c>
      <c r="B134" s="243" t="s">
        <v>340</v>
      </c>
      <c r="C134" s="244">
        <v>1</v>
      </c>
      <c r="D134" s="243" t="s">
        <v>569</v>
      </c>
      <c r="E134" s="252" t="s">
        <v>577</v>
      </c>
      <c r="F134" s="270">
        <v>127130.78</v>
      </c>
      <c r="G134" s="246">
        <v>1</v>
      </c>
      <c r="H134" s="250"/>
      <c r="I134" s="254"/>
      <c r="J134" s="111"/>
    </row>
    <row r="135" spans="1:10" s="251" customFormat="1" ht="25.5" x14ac:dyDescent="0.25">
      <c r="A135" s="258" t="s">
        <v>148</v>
      </c>
      <c r="B135" s="243" t="s">
        <v>340</v>
      </c>
      <c r="C135" s="244">
        <v>1</v>
      </c>
      <c r="D135" s="243" t="s">
        <v>579</v>
      </c>
      <c r="E135" s="252" t="s">
        <v>580</v>
      </c>
      <c r="F135" s="270">
        <v>215512</v>
      </c>
      <c r="G135" s="246">
        <v>1</v>
      </c>
      <c r="H135" s="250"/>
      <c r="I135" s="254"/>
      <c r="J135" s="89"/>
    </row>
    <row r="136" spans="1:10" s="251" customFormat="1" ht="25.5" x14ac:dyDescent="0.25">
      <c r="A136" s="258" t="s">
        <v>148</v>
      </c>
      <c r="B136" s="243" t="s">
        <v>340</v>
      </c>
      <c r="C136" s="244">
        <v>1</v>
      </c>
      <c r="D136" s="252" t="s">
        <v>341</v>
      </c>
      <c r="E136" s="252" t="s">
        <v>342</v>
      </c>
      <c r="F136" s="270">
        <v>299742.32</v>
      </c>
      <c r="G136" s="250"/>
      <c r="H136" s="246">
        <v>1</v>
      </c>
      <c r="I136" s="99">
        <v>295990</v>
      </c>
      <c r="J136" s="89"/>
    </row>
    <row r="137" spans="1:10" s="251" customFormat="1" x14ac:dyDescent="0.25">
      <c r="A137" s="258" t="s">
        <v>148</v>
      </c>
      <c r="B137" s="243" t="s">
        <v>340</v>
      </c>
      <c r="C137" s="244">
        <v>1</v>
      </c>
      <c r="D137" s="252" t="s">
        <v>315</v>
      </c>
      <c r="E137" s="252" t="s">
        <v>344</v>
      </c>
      <c r="F137" s="270">
        <v>221138.21</v>
      </c>
      <c r="G137" s="250"/>
      <c r="H137" s="246">
        <v>1</v>
      </c>
      <c r="I137" s="99">
        <v>221130</v>
      </c>
      <c r="J137" s="89"/>
    </row>
    <row r="138" spans="1:10" s="251" customFormat="1" x14ac:dyDescent="0.25">
      <c r="A138" s="537" t="s">
        <v>346</v>
      </c>
      <c r="B138" s="537"/>
      <c r="C138" s="248">
        <f>SUM(C134:C137)</f>
        <v>4</v>
      </c>
      <c r="D138" s="537"/>
      <c r="E138" s="537"/>
      <c r="F138" s="253">
        <v>863523.31</v>
      </c>
      <c r="G138" s="250">
        <v>2</v>
      </c>
      <c r="H138" s="250">
        <v>2</v>
      </c>
      <c r="I138" s="254">
        <v>517120</v>
      </c>
      <c r="J138" s="250">
        <f>SUM(J134:J137)</f>
        <v>0</v>
      </c>
    </row>
    <row r="139" spans="1:10" s="251" customFormat="1" x14ac:dyDescent="0.25">
      <c r="A139" s="508" t="s">
        <v>581</v>
      </c>
      <c r="B139" s="508"/>
      <c r="C139" s="100">
        <f>C138+C133+C131+C122+C120+C113+C107+C105+C98+C93+C90+C85+C81+C77+C75+C73+C71+C69+C67+C65</f>
        <v>54</v>
      </c>
      <c r="D139" s="508"/>
      <c r="E139" s="508"/>
      <c r="F139" s="101">
        <v>5365272.2675000001</v>
      </c>
      <c r="G139" s="107">
        <v>13</v>
      </c>
      <c r="H139" s="107">
        <v>41</v>
      </c>
      <c r="I139" s="101">
        <v>3613924.8254999998</v>
      </c>
      <c r="J139" s="107">
        <f>J138+J133+J131+J122+J120+J113+J107+J105+J98+J93+J90+J85+J81+J77+J75+J73+J71+J69+J67+J65</f>
        <v>1</v>
      </c>
    </row>
    <row r="140" spans="1:10" s="85" customFormat="1" x14ac:dyDescent="0.25">
      <c r="A140" s="271" t="s">
        <v>155</v>
      </c>
      <c r="B140" s="90" t="s">
        <v>10</v>
      </c>
      <c r="C140" s="88">
        <v>1</v>
      </c>
      <c r="D140" s="96" t="s">
        <v>582</v>
      </c>
      <c r="E140" s="96" t="s">
        <v>583</v>
      </c>
      <c r="F140" s="106">
        <v>249667.5</v>
      </c>
      <c r="G140" s="89">
        <v>1</v>
      </c>
      <c r="H140" s="89"/>
      <c r="I140" s="87"/>
      <c r="J140" s="89">
        <v>1</v>
      </c>
    </row>
    <row r="141" spans="1:10" s="85" customFormat="1" ht="25.5" x14ac:dyDescent="0.25">
      <c r="A141" s="271" t="s">
        <v>155</v>
      </c>
      <c r="B141" s="90" t="s">
        <v>10</v>
      </c>
      <c r="C141" s="88">
        <v>1</v>
      </c>
      <c r="D141" s="96" t="s">
        <v>584</v>
      </c>
      <c r="E141" s="96" t="s">
        <v>585</v>
      </c>
      <c r="F141" s="106">
        <v>116374.47500000001</v>
      </c>
      <c r="G141" s="89">
        <v>1</v>
      </c>
      <c r="H141" s="89"/>
      <c r="I141" s="91"/>
      <c r="J141" s="89">
        <v>1</v>
      </c>
    </row>
    <row r="142" spans="1:10" s="85" customFormat="1" x14ac:dyDescent="0.25">
      <c r="A142" s="271" t="s">
        <v>155</v>
      </c>
      <c r="B142" s="90" t="s">
        <v>10</v>
      </c>
      <c r="C142" s="88">
        <v>1</v>
      </c>
      <c r="D142" s="96" t="s">
        <v>156</v>
      </c>
      <c r="E142" s="96" t="s">
        <v>157</v>
      </c>
      <c r="F142" s="106">
        <v>209750</v>
      </c>
      <c r="G142" s="89"/>
      <c r="H142" s="89">
        <v>1</v>
      </c>
      <c r="I142" s="91">
        <v>209750</v>
      </c>
      <c r="J142" s="92"/>
    </row>
    <row r="143" spans="1:10" s="85" customFormat="1" x14ac:dyDescent="0.25">
      <c r="A143" s="271" t="s">
        <v>155</v>
      </c>
      <c r="B143" s="90" t="s">
        <v>10</v>
      </c>
      <c r="C143" s="88">
        <v>1</v>
      </c>
      <c r="D143" s="96" t="s">
        <v>159</v>
      </c>
      <c r="E143" s="96" t="s">
        <v>160</v>
      </c>
      <c r="F143" s="106">
        <v>149967.20000000001</v>
      </c>
      <c r="G143" s="89"/>
      <c r="H143" s="89">
        <v>1</v>
      </c>
      <c r="I143" s="91">
        <v>149590</v>
      </c>
      <c r="J143" s="92"/>
    </row>
    <row r="144" spans="1:10" s="85" customFormat="1" x14ac:dyDescent="0.25">
      <c r="A144" s="271" t="s">
        <v>155</v>
      </c>
      <c r="B144" s="90" t="s">
        <v>10</v>
      </c>
      <c r="C144" s="88">
        <v>1</v>
      </c>
      <c r="D144" s="96" t="s">
        <v>162</v>
      </c>
      <c r="E144" s="96" t="s">
        <v>163</v>
      </c>
      <c r="F144" s="106">
        <v>249999.45499999999</v>
      </c>
      <c r="G144" s="89"/>
      <c r="H144" s="89">
        <v>1</v>
      </c>
      <c r="I144" s="91">
        <v>228390</v>
      </c>
      <c r="J144" s="92"/>
    </row>
    <row r="145" spans="1:10" s="85" customFormat="1" x14ac:dyDescent="0.25">
      <c r="A145" s="271" t="s">
        <v>155</v>
      </c>
      <c r="B145" s="90" t="s">
        <v>10</v>
      </c>
      <c r="C145" s="88">
        <v>1</v>
      </c>
      <c r="D145" s="96" t="s">
        <v>165</v>
      </c>
      <c r="E145" s="96" t="s">
        <v>166</v>
      </c>
      <c r="F145" s="106">
        <v>249854</v>
      </c>
      <c r="G145" s="89"/>
      <c r="H145" s="89">
        <v>1</v>
      </c>
      <c r="I145" s="91">
        <v>245485</v>
      </c>
      <c r="J145" s="92"/>
    </row>
    <row r="146" spans="1:10" s="85" customFormat="1" x14ac:dyDescent="0.25">
      <c r="A146" s="271" t="s">
        <v>155</v>
      </c>
      <c r="B146" s="90" t="s">
        <v>10</v>
      </c>
      <c r="C146" s="88">
        <v>1</v>
      </c>
      <c r="D146" s="96" t="s">
        <v>168</v>
      </c>
      <c r="E146" s="96" t="s">
        <v>169</v>
      </c>
      <c r="F146" s="106">
        <v>178623.02499999999</v>
      </c>
      <c r="G146" s="89"/>
      <c r="H146" s="89">
        <v>1</v>
      </c>
      <c r="I146" s="91">
        <v>179205</v>
      </c>
      <c r="J146" s="92"/>
    </row>
    <row r="147" spans="1:10" s="85" customFormat="1" ht="25.5" x14ac:dyDescent="0.25">
      <c r="A147" s="271" t="s">
        <v>155</v>
      </c>
      <c r="B147" s="90" t="s">
        <v>10</v>
      </c>
      <c r="C147" s="88">
        <v>1</v>
      </c>
      <c r="D147" s="96" t="s">
        <v>587</v>
      </c>
      <c r="E147" s="96" t="s">
        <v>588</v>
      </c>
      <c r="F147" s="106">
        <v>195773.3</v>
      </c>
      <c r="G147" s="89"/>
      <c r="H147" s="89">
        <v>1</v>
      </c>
      <c r="I147" s="91">
        <v>186170</v>
      </c>
      <c r="J147" s="92"/>
    </row>
    <row r="148" spans="1:10" s="85" customFormat="1" x14ac:dyDescent="0.25">
      <c r="A148" s="271" t="s">
        <v>155</v>
      </c>
      <c r="B148" s="90" t="s">
        <v>10</v>
      </c>
      <c r="C148" s="88">
        <v>1</v>
      </c>
      <c r="D148" s="96" t="s">
        <v>171</v>
      </c>
      <c r="E148" s="96" t="s">
        <v>172</v>
      </c>
      <c r="F148" s="106">
        <v>52016</v>
      </c>
      <c r="G148" s="89"/>
      <c r="H148" s="89">
        <v>1</v>
      </c>
      <c r="I148" s="91">
        <v>44925</v>
      </c>
      <c r="J148" s="92"/>
    </row>
    <row r="149" spans="1:10" s="85" customFormat="1" ht="25.5" x14ac:dyDescent="0.25">
      <c r="A149" s="271" t="s">
        <v>155</v>
      </c>
      <c r="B149" s="90" t="s">
        <v>10</v>
      </c>
      <c r="C149" s="88">
        <v>1</v>
      </c>
      <c r="D149" s="96" t="s">
        <v>174</v>
      </c>
      <c r="E149" s="96" t="s">
        <v>175</v>
      </c>
      <c r="F149" s="106">
        <v>238022.83499999999</v>
      </c>
      <c r="G149" s="89"/>
      <c r="H149" s="89">
        <v>1</v>
      </c>
      <c r="I149" s="91">
        <v>238275</v>
      </c>
      <c r="J149" s="92"/>
    </row>
    <row r="150" spans="1:10" s="85" customFormat="1" x14ac:dyDescent="0.25">
      <c r="A150" s="271" t="s">
        <v>155</v>
      </c>
      <c r="B150" s="90" t="s">
        <v>10</v>
      </c>
      <c r="C150" s="88">
        <v>1</v>
      </c>
      <c r="D150" s="96" t="s">
        <v>177</v>
      </c>
      <c r="E150" s="96" t="s">
        <v>178</v>
      </c>
      <c r="F150" s="106">
        <v>15010</v>
      </c>
      <c r="G150" s="89"/>
      <c r="H150" s="89">
        <v>1</v>
      </c>
      <c r="I150" s="91">
        <v>15010</v>
      </c>
      <c r="J150" s="92"/>
    </row>
    <row r="151" spans="1:10" s="85" customFormat="1" x14ac:dyDescent="0.25">
      <c r="A151" s="271" t="s">
        <v>155</v>
      </c>
      <c r="B151" s="90" t="s">
        <v>10</v>
      </c>
      <c r="C151" s="88">
        <v>1</v>
      </c>
      <c r="D151" s="96" t="s">
        <v>180</v>
      </c>
      <c r="E151" s="96" t="s">
        <v>181</v>
      </c>
      <c r="F151" s="106">
        <v>247518.375</v>
      </c>
      <c r="G151" s="89"/>
      <c r="H151" s="89">
        <v>1</v>
      </c>
      <c r="I151" s="91">
        <v>225885</v>
      </c>
      <c r="J151" s="92"/>
    </row>
    <row r="152" spans="1:10" s="85" customFormat="1" x14ac:dyDescent="0.25">
      <c r="A152" s="271" t="s">
        <v>155</v>
      </c>
      <c r="B152" s="90" t="s">
        <v>10</v>
      </c>
      <c r="C152" s="88">
        <v>1</v>
      </c>
      <c r="D152" s="96" t="s">
        <v>589</v>
      </c>
      <c r="E152" s="96" t="s">
        <v>590</v>
      </c>
      <c r="F152" s="106">
        <v>144840</v>
      </c>
      <c r="G152" s="89"/>
      <c r="H152" s="89">
        <v>1</v>
      </c>
      <c r="I152" s="91">
        <v>142380</v>
      </c>
      <c r="J152" s="92"/>
    </row>
    <row r="153" spans="1:10" s="85" customFormat="1" ht="25.5" x14ac:dyDescent="0.25">
      <c r="A153" s="271" t="s">
        <v>155</v>
      </c>
      <c r="B153" s="90" t="s">
        <v>10</v>
      </c>
      <c r="C153" s="88">
        <v>1</v>
      </c>
      <c r="D153" s="96" t="s">
        <v>183</v>
      </c>
      <c r="E153" s="96" t="s">
        <v>184</v>
      </c>
      <c r="F153" s="106">
        <v>250000</v>
      </c>
      <c r="G153" s="89"/>
      <c r="H153" s="89">
        <v>1</v>
      </c>
      <c r="I153" s="91">
        <v>247670</v>
      </c>
      <c r="J153" s="92"/>
    </row>
    <row r="154" spans="1:10" s="85" customFormat="1" x14ac:dyDescent="0.25">
      <c r="A154" s="271" t="s">
        <v>155</v>
      </c>
      <c r="B154" s="90" t="s">
        <v>10</v>
      </c>
      <c r="C154" s="88">
        <v>1</v>
      </c>
      <c r="D154" s="96" t="s">
        <v>592</v>
      </c>
      <c r="E154" s="96" t="s">
        <v>593</v>
      </c>
      <c r="F154" s="106">
        <v>77089.75</v>
      </c>
      <c r="G154" s="89"/>
      <c r="H154" s="89">
        <v>1</v>
      </c>
      <c r="I154" s="91">
        <v>71030</v>
      </c>
      <c r="J154" s="92"/>
    </row>
    <row r="155" spans="1:10" s="85" customFormat="1" ht="25.5" x14ac:dyDescent="0.25">
      <c r="A155" s="271" t="s">
        <v>155</v>
      </c>
      <c r="B155" s="90" t="s">
        <v>10</v>
      </c>
      <c r="C155" s="88">
        <v>1</v>
      </c>
      <c r="D155" s="96" t="s">
        <v>595</v>
      </c>
      <c r="E155" s="96" t="s">
        <v>596</v>
      </c>
      <c r="F155" s="106">
        <v>171840.64000000001</v>
      </c>
      <c r="G155" s="89"/>
      <c r="H155" s="89">
        <v>1</v>
      </c>
      <c r="I155" s="91">
        <v>167420</v>
      </c>
      <c r="J155" s="92"/>
    </row>
    <row r="156" spans="1:10" s="85" customFormat="1" x14ac:dyDescent="0.25">
      <c r="A156" s="271" t="s">
        <v>155</v>
      </c>
      <c r="B156" s="90" t="s">
        <v>10</v>
      </c>
      <c r="C156" s="88">
        <v>1</v>
      </c>
      <c r="D156" s="96" t="s">
        <v>186</v>
      </c>
      <c r="E156" s="96" t="s">
        <v>187</v>
      </c>
      <c r="F156" s="106">
        <v>173297.5</v>
      </c>
      <c r="G156" s="89"/>
      <c r="H156" s="89">
        <v>1</v>
      </c>
      <c r="I156" s="91">
        <v>173105</v>
      </c>
      <c r="J156" s="92"/>
    </row>
    <row r="157" spans="1:10" s="95" customFormat="1" x14ac:dyDescent="0.25">
      <c r="A157" s="484" t="s">
        <v>208</v>
      </c>
      <c r="B157" s="484"/>
      <c r="C157" s="117">
        <f>SUM(C140:C156)</f>
        <v>17</v>
      </c>
      <c r="D157" s="547"/>
      <c r="E157" s="547"/>
      <c r="F157" s="144">
        <v>2969644.0550000002</v>
      </c>
      <c r="G157" s="111">
        <v>2</v>
      </c>
      <c r="H157" s="111">
        <v>15</v>
      </c>
      <c r="I157" s="144">
        <v>2524290</v>
      </c>
      <c r="J157" s="111">
        <f>SUM(J140:J156)</f>
        <v>2</v>
      </c>
    </row>
    <row r="158" spans="1:10" s="85" customFormat="1" x14ac:dyDescent="0.25">
      <c r="A158" s="271" t="s">
        <v>155</v>
      </c>
      <c r="B158" s="90" t="s">
        <v>26</v>
      </c>
      <c r="C158" s="88">
        <v>1</v>
      </c>
      <c r="D158" s="96" t="s">
        <v>219</v>
      </c>
      <c r="E158" s="96" t="s">
        <v>220</v>
      </c>
      <c r="F158" s="106">
        <v>26768.19</v>
      </c>
      <c r="G158" s="92"/>
      <c r="H158" s="89">
        <v>1</v>
      </c>
      <c r="I158" s="97">
        <v>25880</v>
      </c>
      <c r="J158" s="92"/>
    </row>
    <row r="159" spans="1:10" s="95" customFormat="1" x14ac:dyDescent="0.25">
      <c r="A159" s="484" t="s">
        <v>222</v>
      </c>
      <c r="B159" s="484"/>
      <c r="C159" s="117">
        <f>SUM(C158:C158)</f>
        <v>1</v>
      </c>
      <c r="D159" s="484"/>
      <c r="E159" s="484"/>
      <c r="F159" s="112">
        <v>26768.19</v>
      </c>
      <c r="G159" s="111">
        <v>0</v>
      </c>
      <c r="H159" s="111">
        <v>1</v>
      </c>
      <c r="I159" s="112">
        <v>25880</v>
      </c>
      <c r="J159" s="111">
        <f>SUM(J158:J158)</f>
        <v>0</v>
      </c>
    </row>
    <row r="160" spans="1:10" s="85" customFormat="1" x14ac:dyDescent="0.25">
      <c r="A160" s="271" t="s">
        <v>155</v>
      </c>
      <c r="B160" s="90" t="s">
        <v>28</v>
      </c>
      <c r="C160" s="88">
        <v>1</v>
      </c>
      <c r="D160" s="105" t="s">
        <v>598</v>
      </c>
      <c r="E160" s="96" t="s">
        <v>599</v>
      </c>
      <c r="F160" s="106">
        <v>2470.2750000000001</v>
      </c>
      <c r="G160" s="89"/>
      <c r="H160" s="89">
        <v>1</v>
      </c>
      <c r="I160" s="106">
        <v>2470</v>
      </c>
      <c r="J160" s="89"/>
    </row>
    <row r="161" spans="1:10" s="95" customFormat="1" x14ac:dyDescent="0.25">
      <c r="A161" s="484" t="s">
        <v>231</v>
      </c>
      <c r="B161" s="484"/>
      <c r="C161" s="117">
        <f>SUM(C160)</f>
        <v>1</v>
      </c>
      <c r="D161" s="484"/>
      <c r="E161" s="484"/>
      <c r="F161" s="112">
        <v>2470.2750000000001</v>
      </c>
      <c r="G161" s="111">
        <v>0</v>
      </c>
      <c r="H161" s="111">
        <v>1</v>
      </c>
      <c r="I161" s="254">
        <v>2470</v>
      </c>
      <c r="J161" s="111">
        <f>SUM(J160)</f>
        <v>0</v>
      </c>
    </row>
    <row r="162" spans="1:10" s="85" customFormat="1" x14ac:dyDescent="0.25">
      <c r="A162" s="271" t="s">
        <v>155</v>
      </c>
      <c r="B162" s="90" t="s">
        <v>30</v>
      </c>
      <c r="C162" s="88">
        <v>1</v>
      </c>
      <c r="D162" s="96" t="s">
        <v>241</v>
      </c>
      <c r="E162" s="96" t="s">
        <v>242</v>
      </c>
      <c r="F162" s="106">
        <v>149890.43</v>
      </c>
      <c r="G162" s="89"/>
      <c r="H162" s="89">
        <v>1</v>
      </c>
      <c r="I162" s="97">
        <v>132330</v>
      </c>
      <c r="J162" s="111"/>
    </row>
    <row r="163" spans="1:10" s="85" customFormat="1" x14ac:dyDescent="0.25">
      <c r="A163" s="271" t="s">
        <v>155</v>
      </c>
      <c r="B163" s="90" t="s">
        <v>30</v>
      </c>
      <c r="C163" s="88">
        <v>1</v>
      </c>
      <c r="D163" s="96" t="s">
        <v>244</v>
      </c>
      <c r="E163" s="96" t="s">
        <v>245</v>
      </c>
      <c r="F163" s="106">
        <v>150000</v>
      </c>
      <c r="G163" s="89"/>
      <c r="H163" s="89">
        <v>1</v>
      </c>
      <c r="I163" s="97">
        <v>150000</v>
      </c>
      <c r="J163" s="92"/>
    </row>
    <row r="164" spans="1:10" s="95" customFormat="1" x14ac:dyDescent="0.25">
      <c r="A164" s="484" t="s">
        <v>253</v>
      </c>
      <c r="B164" s="484"/>
      <c r="C164" s="117">
        <f>SUM(C162:C163)</f>
        <v>2</v>
      </c>
      <c r="D164" s="484"/>
      <c r="E164" s="484"/>
      <c r="F164" s="112">
        <v>299890.43</v>
      </c>
      <c r="G164" s="111">
        <v>0</v>
      </c>
      <c r="H164" s="111">
        <v>2</v>
      </c>
      <c r="I164" s="112">
        <v>282330</v>
      </c>
      <c r="J164" s="111">
        <f>SUM(J162:J163)</f>
        <v>0</v>
      </c>
    </row>
    <row r="165" spans="1:10" s="85" customFormat="1" x14ac:dyDescent="0.25">
      <c r="A165" s="271" t="s">
        <v>155</v>
      </c>
      <c r="B165" s="90" t="s">
        <v>37</v>
      </c>
      <c r="C165" s="88">
        <v>1</v>
      </c>
      <c r="D165" s="96" t="s">
        <v>601</v>
      </c>
      <c r="E165" s="96" t="s">
        <v>602</v>
      </c>
      <c r="F165" s="106">
        <v>99592.5</v>
      </c>
      <c r="G165" s="89">
        <v>1</v>
      </c>
      <c r="H165" s="89"/>
      <c r="I165" s="106"/>
      <c r="J165" s="89"/>
    </row>
    <row r="166" spans="1:10" s="85" customFormat="1" ht="25.5" x14ac:dyDescent="0.25">
      <c r="A166" s="271" t="s">
        <v>155</v>
      </c>
      <c r="B166" s="90" t="s">
        <v>37</v>
      </c>
      <c r="C166" s="88">
        <v>1</v>
      </c>
      <c r="D166" s="96" t="s">
        <v>604</v>
      </c>
      <c r="E166" s="96" t="s">
        <v>605</v>
      </c>
      <c r="F166" s="106">
        <v>222937.87</v>
      </c>
      <c r="G166" s="89">
        <v>1</v>
      </c>
      <c r="H166" s="89"/>
      <c r="I166" s="106"/>
      <c r="J166" s="89"/>
    </row>
    <row r="167" spans="1:10" s="85" customFormat="1" ht="38.25" x14ac:dyDescent="0.25">
      <c r="A167" s="271" t="s">
        <v>155</v>
      </c>
      <c r="B167" s="90" t="s">
        <v>37</v>
      </c>
      <c r="C167" s="88">
        <v>1</v>
      </c>
      <c r="D167" s="96" t="s">
        <v>607</v>
      </c>
      <c r="E167" s="96" t="s">
        <v>608</v>
      </c>
      <c r="F167" s="106">
        <v>228906.25</v>
      </c>
      <c r="G167" s="89">
        <v>1</v>
      </c>
      <c r="H167" s="89"/>
      <c r="I167" s="106"/>
      <c r="J167" s="89">
        <v>1</v>
      </c>
    </row>
    <row r="168" spans="1:10" s="95" customFormat="1" x14ac:dyDescent="0.25">
      <c r="A168" s="484" t="s">
        <v>262</v>
      </c>
      <c r="B168" s="484"/>
      <c r="C168" s="117">
        <f>SUM(C165:C167)</f>
        <v>3</v>
      </c>
      <c r="D168" s="484"/>
      <c r="E168" s="484"/>
      <c r="F168" s="112">
        <v>551436.62</v>
      </c>
      <c r="G168" s="111">
        <v>3</v>
      </c>
      <c r="H168" s="111">
        <v>0</v>
      </c>
      <c r="I168" s="112">
        <v>0</v>
      </c>
      <c r="J168" s="111">
        <f>SUM(J165:J167)</f>
        <v>1</v>
      </c>
    </row>
    <row r="169" spans="1:10" s="85" customFormat="1" ht="25.5" x14ac:dyDescent="0.25">
      <c r="A169" s="271" t="s">
        <v>155</v>
      </c>
      <c r="B169" s="90" t="s">
        <v>43</v>
      </c>
      <c r="C169" s="88">
        <v>1</v>
      </c>
      <c r="D169" s="96" t="s">
        <v>299</v>
      </c>
      <c r="E169" s="96" t="s">
        <v>300</v>
      </c>
      <c r="F169" s="106">
        <v>309756.09999999998</v>
      </c>
      <c r="G169" s="89"/>
      <c r="H169" s="89">
        <v>1</v>
      </c>
      <c r="I169" s="106">
        <v>309756.09999999998</v>
      </c>
      <c r="J169" s="89"/>
    </row>
    <row r="170" spans="1:10" s="95" customFormat="1" x14ac:dyDescent="0.25">
      <c r="A170" s="484" t="s">
        <v>302</v>
      </c>
      <c r="B170" s="484"/>
      <c r="C170" s="117">
        <f>SUM(C169:C169)</f>
        <v>1</v>
      </c>
      <c r="D170" s="484"/>
      <c r="E170" s="484"/>
      <c r="F170" s="112">
        <v>309756.09999999998</v>
      </c>
      <c r="G170" s="111">
        <v>0</v>
      </c>
      <c r="H170" s="111">
        <v>1</v>
      </c>
      <c r="I170" s="112">
        <v>309756.09999999998</v>
      </c>
      <c r="J170" s="111">
        <f>SUM(J169:J169)</f>
        <v>0</v>
      </c>
    </row>
    <row r="171" spans="1:10" s="85" customFormat="1" ht="25.5" x14ac:dyDescent="0.25">
      <c r="A171" s="271" t="s">
        <v>155</v>
      </c>
      <c r="B171" s="90" t="s">
        <v>45</v>
      </c>
      <c r="C171" s="88">
        <v>1</v>
      </c>
      <c r="D171" s="96" t="s">
        <v>323</v>
      </c>
      <c r="E171" s="96" t="s">
        <v>324</v>
      </c>
      <c r="F171" s="106">
        <v>13317.55</v>
      </c>
      <c r="G171" s="89"/>
      <c r="H171" s="89">
        <v>1</v>
      </c>
      <c r="I171" s="106">
        <v>13317</v>
      </c>
      <c r="J171" s="89"/>
    </row>
    <row r="172" spans="1:10" s="85" customFormat="1" x14ac:dyDescent="0.25">
      <c r="A172" s="271" t="s">
        <v>155</v>
      </c>
      <c r="B172" s="90" t="s">
        <v>45</v>
      </c>
      <c r="C172" s="88">
        <v>1</v>
      </c>
      <c r="D172" s="96" t="s">
        <v>326</v>
      </c>
      <c r="E172" s="96" t="s">
        <v>327</v>
      </c>
      <c r="F172" s="106">
        <v>22721.62</v>
      </c>
      <c r="G172" s="89"/>
      <c r="H172" s="89">
        <v>1</v>
      </c>
      <c r="I172" s="106">
        <v>22720</v>
      </c>
      <c r="J172" s="89"/>
    </row>
    <row r="173" spans="1:10" s="85" customFormat="1" ht="25.5" x14ac:dyDescent="0.25">
      <c r="A173" s="271" t="s">
        <v>155</v>
      </c>
      <c r="B173" s="90" t="s">
        <v>45</v>
      </c>
      <c r="C173" s="88">
        <v>1</v>
      </c>
      <c r="D173" s="96" t="s">
        <v>329</v>
      </c>
      <c r="E173" s="96" t="s">
        <v>330</v>
      </c>
      <c r="F173" s="106">
        <v>22757</v>
      </c>
      <c r="G173" s="89"/>
      <c r="H173" s="89">
        <v>1</v>
      </c>
      <c r="I173" s="99">
        <v>22757</v>
      </c>
      <c r="J173" s="89"/>
    </row>
    <row r="174" spans="1:10" s="95" customFormat="1" x14ac:dyDescent="0.25">
      <c r="A174" s="484" t="s">
        <v>332</v>
      </c>
      <c r="B174" s="484"/>
      <c r="C174" s="117">
        <f>SUM(C171:C173)</f>
        <v>3</v>
      </c>
      <c r="D174" s="484"/>
      <c r="E174" s="484"/>
      <c r="F174" s="112">
        <v>58796.17</v>
      </c>
      <c r="G174" s="111">
        <v>0</v>
      </c>
      <c r="H174" s="111">
        <v>3</v>
      </c>
      <c r="I174" s="112">
        <v>58794</v>
      </c>
      <c r="J174" s="111">
        <f>SUM(J171:J173)</f>
        <v>0</v>
      </c>
    </row>
    <row r="175" spans="1:10" s="85" customFormat="1" ht="25.5" x14ac:dyDescent="0.25">
      <c r="A175" s="271" t="s">
        <v>155</v>
      </c>
      <c r="B175" s="90" t="s">
        <v>50</v>
      </c>
      <c r="C175" s="88">
        <v>1</v>
      </c>
      <c r="D175" s="96" t="s">
        <v>336</v>
      </c>
      <c r="E175" s="96" t="s">
        <v>337</v>
      </c>
      <c r="F175" s="106">
        <v>149998.5</v>
      </c>
      <c r="G175" s="89"/>
      <c r="H175" s="89">
        <v>1</v>
      </c>
      <c r="I175" s="99">
        <v>149242.5</v>
      </c>
      <c r="J175" s="89"/>
    </row>
    <row r="176" spans="1:10" s="95" customFormat="1" x14ac:dyDescent="0.25">
      <c r="A176" s="484" t="s">
        <v>339</v>
      </c>
      <c r="B176" s="484"/>
      <c r="C176" s="117">
        <f>SUM(C175:C175)</f>
        <v>1</v>
      </c>
      <c r="D176" s="484"/>
      <c r="E176" s="484"/>
      <c r="F176" s="254">
        <v>149998.5</v>
      </c>
      <c r="G176" s="111">
        <v>0</v>
      </c>
      <c r="H176" s="111">
        <v>1</v>
      </c>
      <c r="I176" s="254">
        <v>149242.5</v>
      </c>
      <c r="J176" s="111">
        <f>SUM(J175:J175)</f>
        <v>0</v>
      </c>
    </row>
    <row r="177" spans="1:10" s="95" customFormat="1" x14ac:dyDescent="0.25">
      <c r="A177" s="508" t="s">
        <v>610</v>
      </c>
      <c r="B177" s="508"/>
      <c r="C177" s="100">
        <f>C176+C174+C170+C168+C164+C161+C159+C157</f>
        <v>29</v>
      </c>
      <c r="D177" s="508"/>
      <c r="E177" s="508"/>
      <c r="F177" s="101">
        <v>4368760.34</v>
      </c>
      <c r="G177" s="100">
        <v>5</v>
      </c>
      <c r="H177" s="100">
        <v>24</v>
      </c>
      <c r="I177" s="101">
        <v>3352762.6</v>
      </c>
      <c r="J177" s="107">
        <f>J176+J174+J170+J168+J164+J161+J159+J157</f>
        <v>3</v>
      </c>
    </row>
    <row r="178" spans="1:10" s="85" customFormat="1" x14ac:dyDescent="0.25">
      <c r="A178" s="271" t="s">
        <v>189</v>
      </c>
      <c r="B178" s="90" t="s">
        <v>10</v>
      </c>
      <c r="C178" s="88">
        <v>1</v>
      </c>
      <c r="D178" s="98" t="s">
        <v>190</v>
      </c>
      <c r="E178" s="98" t="s">
        <v>191</v>
      </c>
      <c r="F178" s="106">
        <v>79600</v>
      </c>
      <c r="G178" s="89"/>
      <c r="H178" s="89">
        <v>1</v>
      </c>
      <c r="I178" s="106">
        <v>79600</v>
      </c>
      <c r="J178" s="89"/>
    </row>
    <row r="179" spans="1:10" s="85" customFormat="1" x14ac:dyDescent="0.25">
      <c r="A179" s="271" t="s">
        <v>189</v>
      </c>
      <c r="B179" s="90" t="s">
        <v>10</v>
      </c>
      <c r="C179" s="88">
        <v>1</v>
      </c>
      <c r="D179" s="98" t="s">
        <v>193</v>
      </c>
      <c r="E179" s="98" t="s">
        <v>194</v>
      </c>
      <c r="F179" s="106">
        <v>250000</v>
      </c>
      <c r="G179" s="89"/>
      <c r="H179" s="89">
        <v>1</v>
      </c>
      <c r="I179" s="106">
        <v>250000</v>
      </c>
      <c r="J179" s="89"/>
    </row>
    <row r="180" spans="1:10" s="85" customFormat="1" x14ac:dyDescent="0.25">
      <c r="A180" s="271" t="s">
        <v>189</v>
      </c>
      <c r="B180" s="90" t="s">
        <v>10</v>
      </c>
      <c r="C180" s="88">
        <v>1</v>
      </c>
      <c r="D180" s="98" t="s">
        <v>196</v>
      </c>
      <c r="E180" s="98" t="s">
        <v>197</v>
      </c>
      <c r="F180" s="106">
        <v>29498.1</v>
      </c>
      <c r="G180" s="89"/>
      <c r="H180" s="89">
        <v>1</v>
      </c>
      <c r="I180" s="106">
        <v>29473</v>
      </c>
      <c r="J180" s="89"/>
    </row>
    <row r="181" spans="1:10" s="85" customFormat="1" x14ac:dyDescent="0.25">
      <c r="A181" s="271" t="s">
        <v>189</v>
      </c>
      <c r="B181" s="90" t="s">
        <v>10</v>
      </c>
      <c r="C181" s="88">
        <v>1</v>
      </c>
      <c r="D181" s="98" t="s">
        <v>199</v>
      </c>
      <c r="E181" s="98" t="s">
        <v>200</v>
      </c>
      <c r="F181" s="106">
        <v>40000</v>
      </c>
      <c r="G181" s="89"/>
      <c r="H181" s="89">
        <v>1</v>
      </c>
      <c r="I181" s="106">
        <v>40000</v>
      </c>
      <c r="J181" s="89"/>
    </row>
    <row r="182" spans="1:10" s="85" customFormat="1" x14ac:dyDescent="0.25">
      <c r="A182" s="271" t="s">
        <v>189</v>
      </c>
      <c r="B182" s="90" t="s">
        <v>10</v>
      </c>
      <c r="C182" s="88">
        <v>1</v>
      </c>
      <c r="D182" s="98" t="s">
        <v>162</v>
      </c>
      <c r="E182" s="98" t="s">
        <v>611</v>
      </c>
      <c r="F182" s="106">
        <v>194500</v>
      </c>
      <c r="G182" s="89"/>
      <c r="H182" s="89">
        <v>1</v>
      </c>
      <c r="I182" s="106">
        <v>191545</v>
      </c>
      <c r="J182" s="89"/>
    </row>
    <row r="183" spans="1:10" s="85" customFormat="1" x14ac:dyDescent="0.25">
      <c r="A183" s="271" t="s">
        <v>189</v>
      </c>
      <c r="B183" s="90" t="s">
        <v>10</v>
      </c>
      <c r="C183" s="88">
        <v>1</v>
      </c>
      <c r="D183" s="98" t="s">
        <v>731</v>
      </c>
      <c r="E183" s="98" t="s">
        <v>206</v>
      </c>
      <c r="F183" s="106">
        <v>249867</v>
      </c>
      <c r="G183" s="89"/>
      <c r="H183" s="89">
        <v>1</v>
      </c>
      <c r="I183" s="106">
        <v>249115</v>
      </c>
      <c r="J183" s="89"/>
    </row>
    <row r="184" spans="1:10" s="85" customFormat="1" x14ac:dyDescent="0.25">
      <c r="A184" s="271" t="s">
        <v>189</v>
      </c>
      <c r="B184" s="90" t="s">
        <v>10</v>
      </c>
      <c r="C184" s="88">
        <v>1</v>
      </c>
      <c r="D184" s="98" t="s">
        <v>202</v>
      </c>
      <c r="E184" s="98" t="s">
        <v>203</v>
      </c>
      <c r="F184" s="106">
        <v>23326.505000000001</v>
      </c>
      <c r="G184" s="89"/>
      <c r="H184" s="89">
        <v>1</v>
      </c>
      <c r="I184" s="106">
        <v>23200</v>
      </c>
      <c r="J184" s="89"/>
    </row>
    <row r="185" spans="1:10" s="95" customFormat="1" x14ac:dyDescent="0.25">
      <c r="A185" s="484" t="s">
        <v>208</v>
      </c>
      <c r="B185" s="484"/>
      <c r="C185" s="117">
        <f>SUM(C178:C184)</f>
        <v>7</v>
      </c>
      <c r="D185" s="547"/>
      <c r="E185" s="547"/>
      <c r="F185" s="112">
        <v>866791.60499999998</v>
      </c>
      <c r="G185" s="111">
        <v>0</v>
      </c>
      <c r="H185" s="111">
        <v>7</v>
      </c>
      <c r="I185" s="112">
        <v>862933</v>
      </c>
      <c r="J185" s="111">
        <f>SUM(J178:J184)</f>
        <v>0</v>
      </c>
    </row>
    <row r="186" spans="1:10" s="95" customFormat="1" x14ac:dyDescent="0.25">
      <c r="A186" s="271" t="s">
        <v>189</v>
      </c>
      <c r="B186" s="90" t="s">
        <v>26</v>
      </c>
      <c r="C186" s="88">
        <v>1</v>
      </c>
      <c r="D186" s="98" t="s">
        <v>612</v>
      </c>
      <c r="E186" s="98" t="s">
        <v>613</v>
      </c>
      <c r="F186" s="106">
        <v>121139.505</v>
      </c>
      <c r="G186" s="111"/>
      <c r="H186" s="89">
        <v>1</v>
      </c>
      <c r="I186" s="106">
        <v>121139</v>
      </c>
      <c r="J186" s="89"/>
    </row>
    <row r="187" spans="1:10" s="95" customFormat="1" x14ac:dyDescent="0.25">
      <c r="A187" s="484" t="s">
        <v>222</v>
      </c>
      <c r="B187" s="484"/>
      <c r="C187" s="117">
        <f>SUM(C186:C186)</f>
        <v>1</v>
      </c>
      <c r="D187" s="484"/>
      <c r="E187" s="484"/>
      <c r="F187" s="112">
        <v>121139.505</v>
      </c>
      <c r="G187" s="111">
        <v>0</v>
      </c>
      <c r="H187" s="111">
        <v>1</v>
      </c>
      <c r="I187" s="112">
        <v>121139</v>
      </c>
      <c r="J187" s="111">
        <f>SUM(J186:J186)</f>
        <v>0</v>
      </c>
    </row>
    <row r="188" spans="1:10" s="95" customFormat="1" x14ac:dyDescent="0.25">
      <c r="A188" s="271" t="s">
        <v>189</v>
      </c>
      <c r="B188" s="90" t="s">
        <v>28</v>
      </c>
      <c r="C188" s="88">
        <v>1</v>
      </c>
      <c r="D188" s="98" t="s">
        <v>228</v>
      </c>
      <c r="E188" s="98" t="s">
        <v>229</v>
      </c>
      <c r="F188" s="106">
        <v>61447.75</v>
      </c>
      <c r="G188" s="111"/>
      <c r="H188" s="89">
        <v>1</v>
      </c>
      <c r="I188" s="106">
        <v>121600</v>
      </c>
      <c r="J188" s="89"/>
    </row>
    <row r="189" spans="1:10" s="95" customFormat="1" x14ac:dyDescent="0.25">
      <c r="A189" s="271" t="s">
        <v>189</v>
      </c>
      <c r="B189" s="90" t="s">
        <v>28</v>
      </c>
      <c r="C189" s="88">
        <v>1</v>
      </c>
      <c r="D189" s="98" t="s">
        <v>615</v>
      </c>
      <c r="E189" s="98" t="s">
        <v>616</v>
      </c>
      <c r="F189" s="106">
        <v>15199.365</v>
      </c>
      <c r="G189" s="111"/>
      <c r="H189" s="89">
        <v>1</v>
      </c>
      <c r="I189" s="106">
        <v>15120</v>
      </c>
      <c r="J189" s="89"/>
    </row>
    <row r="190" spans="1:10" s="95" customFormat="1" x14ac:dyDescent="0.25">
      <c r="A190" s="484" t="s">
        <v>231</v>
      </c>
      <c r="B190" s="484"/>
      <c r="C190" s="117">
        <f>SUM(C188:C189)</f>
        <v>2</v>
      </c>
      <c r="D190" s="484"/>
      <c r="E190" s="484"/>
      <c r="F190" s="112">
        <v>76647.115000000005</v>
      </c>
      <c r="G190" s="111">
        <v>0</v>
      </c>
      <c r="H190" s="111">
        <v>2</v>
      </c>
      <c r="I190" s="112">
        <v>136720</v>
      </c>
      <c r="J190" s="111">
        <f>SUM(J188:J189)</f>
        <v>0</v>
      </c>
    </row>
    <row r="191" spans="1:10" s="95" customFormat="1" x14ac:dyDescent="0.25">
      <c r="A191" s="271" t="s">
        <v>189</v>
      </c>
      <c r="B191" s="90" t="s">
        <v>30</v>
      </c>
      <c r="C191" s="117">
        <v>1</v>
      </c>
      <c r="D191" s="98" t="s">
        <v>247</v>
      </c>
      <c r="E191" s="98" t="s">
        <v>248</v>
      </c>
      <c r="F191" s="106">
        <v>22808.84</v>
      </c>
      <c r="G191" s="117"/>
      <c r="H191" s="89">
        <v>1</v>
      </c>
      <c r="I191" s="106">
        <v>22830</v>
      </c>
      <c r="J191" s="89"/>
    </row>
    <row r="192" spans="1:10" s="95" customFormat="1" ht="25.5" x14ac:dyDescent="0.25">
      <c r="A192" s="271" t="s">
        <v>189</v>
      </c>
      <c r="B192" s="90" t="s">
        <v>30</v>
      </c>
      <c r="C192" s="117">
        <v>1</v>
      </c>
      <c r="D192" s="98" t="s">
        <v>618</v>
      </c>
      <c r="E192" s="98" t="s">
        <v>619</v>
      </c>
      <c r="F192" s="106">
        <v>47169.025000000001</v>
      </c>
      <c r="G192" s="117"/>
      <c r="H192" s="89">
        <v>1</v>
      </c>
      <c r="I192" s="106">
        <v>47169</v>
      </c>
      <c r="J192" s="89"/>
    </row>
    <row r="193" spans="1:10" s="95" customFormat="1" ht="25.5" x14ac:dyDescent="0.25">
      <c r="A193" s="271" t="s">
        <v>189</v>
      </c>
      <c r="B193" s="90" t="s">
        <v>30</v>
      </c>
      <c r="C193" s="117">
        <v>1</v>
      </c>
      <c r="D193" s="98" t="s">
        <v>250</v>
      </c>
      <c r="E193" s="98" t="s">
        <v>251</v>
      </c>
      <c r="F193" s="106">
        <v>150000</v>
      </c>
      <c r="G193" s="117"/>
      <c r="H193" s="89">
        <v>1</v>
      </c>
      <c r="I193" s="106">
        <v>150000</v>
      </c>
      <c r="J193" s="89"/>
    </row>
    <row r="194" spans="1:10" s="95" customFormat="1" x14ac:dyDescent="0.25">
      <c r="A194" s="484" t="s">
        <v>253</v>
      </c>
      <c r="B194" s="484"/>
      <c r="C194" s="117">
        <f>SUM(C191:C193)</f>
        <v>3</v>
      </c>
      <c r="D194" s="513"/>
      <c r="E194" s="513"/>
      <c r="F194" s="112">
        <v>219977.86499999999</v>
      </c>
      <c r="G194" s="111">
        <v>0</v>
      </c>
      <c r="H194" s="111">
        <v>3</v>
      </c>
      <c r="I194" s="112">
        <v>219999</v>
      </c>
      <c r="J194" s="111">
        <f>SUM(J191:J193)</f>
        <v>0</v>
      </c>
    </row>
    <row r="195" spans="1:10" s="85" customFormat="1" x14ac:dyDescent="0.25">
      <c r="A195" s="271" t="s">
        <v>189</v>
      </c>
      <c r="B195" s="90" t="s">
        <v>269</v>
      </c>
      <c r="C195" s="88">
        <v>1</v>
      </c>
      <c r="D195" s="98" t="s">
        <v>621</v>
      </c>
      <c r="E195" s="98" t="s">
        <v>622</v>
      </c>
      <c r="F195" s="106">
        <v>94293</v>
      </c>
      <c r="G195" s="89">
        <v>1</v>
      </c>
      <c r="H195" s="89"/>
      <c r="I195" s="91"/>
      <c r="J195" s="92"/>
    </row>
    <row r="196" spans="1:10" s="85" customFormat="1" x14ac:dyDescent="0.25">
      <c r="A196" s="271" t="s">
        <v>189</v>
      </c>
      <c r="B196" s="90" t="s">
        <v>269</v>
      </c>
      <c r="C196" s="88">
        <v>1</v>
      </c>
      <c r="D196" s="98" t="s">
        <v>624</v>
      </c>
      <c r="E196" s="98" t="s">
        <v>625</v>
      </c>
      <c r="F196" s="106">
        <v>97171.4</v>
      </c>
      <c r="G196" s="89">
        <v>1</v>
      </c>
      <c r="H196" s="89"/>
      <c r="I196" s="91"/>
      <c r="J196" s="92"/>
    </row>
    <row r="197" spans="1:10" s="85" customFormat="1" x14ac:dyDescent="0.25">
      <c r="A197" s="271" t="s">
        <v>189</v>
      </c>
      <c r="B197" s="90" t="s">
        <v>269</v>
      </c>
      <c r="C197" s="88">
        <v>1</v>
      </c>
      <c r="D197" s="98" t="s">
        <v>627</v>
      </c>
      <c r="E197" s="98" t="s">
        <v>628</v>
      </c>
      <c r="F197" s="106">
        <v>121777.83500000001</v>
      </c>
      <c r="G197" s="89">
        <v>1</v>
      </c>
      <c r="H197" s="89"/>
      <c r="I197" s="91"/>
      <c r="J197" s="92"/>
    </row>
    <row r="198" spans="1:10" s="85" customFormat="1" x14ac:dyDescent="0.25">
      <c r="A198" s="271" t="s">
        <v>189</v>
      </c>
      <c r="B198" s="90" t="s">
        <v>269</v>
      </c>
      <c r="C198" s="88">
        <v>1</v>
      </c>
      <c r="D198" s="98" t="s">
        <v>276</v>
      </c>
      <c r="E198" s="98" t="s">
        <v>277</v>
      </c>
      <c r="F198" s="106">
        <v>33103.06</v>
      </c>
      <c r="G198" s="89"/>
      <c r="H198" s="89">
        <v>1</v>
      </c>
      <c r="I198" s="106">
        <v>32350</v>
      </c>
      <c r="J198" s="89"/>
    </row>
    <row r="199" spans="1:10" s="85" customFormat="1" ht="25.5" x14ac:dyDescent="0.25">
      <c r="A199" s="271" t="s">
        <v>189</v>
      </c>
      <c r="B199" s="90" t="s">
        <v>269</v>
      </c>
      <c r="C199" s="88">
        <v>1</v>
      </c>
      <c r="D199" s="98" t="s">
        <v>629</v>
      </c>
      <c r="E199" s="98" t="s">
        <v>630</v>
      </c>
      <c r="F199" s="106">
        <v>61383.5</v>
      </c>
      <c r="G199" s="89"/>
      <c r="H199" s="89">
        <v>1</v>
      </c>
      <c r="I199" s="106">
        <v>55782</v>
      </c>
      <c r="J199" s="89"/>
    </row>
    <row r="200" spans="1:10" s="85" customFormat="1" x14ac:dyDescent="0.25">
      <c r="A200" s="271" t="s">
        <v>189</v>
      </c>
      <c r="B200" s="90" t="s">
        <v>269</v>
      </c>
      <c r="C200" s="88">
        <v>1</v>
      </c>
      <c r="D200" s="98" t="s">
        <v>632</v>
      </c>
      <c r="E200" s="98" t="s">
        <v>633</v>
      </c>
      <c r="F200" s="106">
        <v>82146.17</v>
      </c>
      <c r="G200" s="89">
        <v>1</v>
      </c>
      <c r="H200" s="89"/>
      <c r="I200" s="91"/>
      <c r="J200" s="92"/>
    </row>
    <row r="201" spans="1:10" s="85" customFormat="1" x14ac:dyDescent="0.25">
      <c r="A201" s="271" t="s">
        <v>189</v>
      </c>
      <c r="B201" s="90" t="s">
        <v>269</v>
      </c>
      <c r="C201" s="88">
        <v>1</v>
      </c>
      <c r="D201" s="98" t="s">
        <v>279</v>
      </c>
      <c r="E201" s="98" t="s">
        <v>280</v>
      </c>
      <c r="F201" s="106">
        <v>8560</v>
      </c>
      <c r="G201" s="89"/>
      <c r="H201" s="89">
        <v>1</v>
      </c>
      <c r="I201" s="106">
        <v>8560</v>
      </c>
      <c r="J201" s="89"/>
    </row>
    <row r="202" spans="1:10" s="95" customFormat="1" x14ac:dyDescent="0.25">
      <c r="A202" s="484" t="s">
        <v>282</v>
      </c>
      <c r="B202" s="484"/>
      <c r="C202" s="117">
        <f>SUM(C195:C201)</f>
        <v>7</v>
      </c>
      <c r="D202" s="484"/>
      <c r="E202" s="484"/>
      <c r="F202" s="112">
        <v>498434.96499999997</v>
      </c>
      <c r="G202" s="111">
        <v>4</v>
      </c>
      <c r="H202" s="111">
        <v>3</v>
      </c>
      <c r="I202" s="112">
        <v>96692</v>
      </c>
      <c r="J202" s="111">
        <f>SUM(J195:J201)</f>
        <v>0</v>
      </c>
    </row>
    <row r="203" spans="1:10" s="95" customFormat="1" ht="25.5" x14ac:dyDescent="0.25">
      <c r="A203" s="271" t="s">
        <v>189</v>
      </c>
      <c r="B203" s="90" t="s">
        <v>40</v>
      </c>
      <c r="C203" s="88">
        <v>1</v>
      </c>
      <c r="D203" s="98" t="s">
        <v>634</v>
      </c>
      <c r="E203" s="98" t="s">
        <v>635</v>
      </c>
      <c r="F203" s="106">
        <v>149380.01500000001</v>
      </c>
      <c r="G203" s="111">
        <v>1</v>
      </c>
      <c r="H203" s="111"/>
      <c r="I203" s="112"/>
      <c r="J203" s="89">
        <v>1</v>
      </c>
    </row>
    <row r="204" spans="1:10" s="95" customFormat="1" ht="25.5" x14ac:dyDescent="0.25">
      <c r="A204" s="271" t="s">
        <v>189</v>
      </c>
      <c r="B204" s="90" t="s">
        <v>40</v>
      </c>
      <c r="C204" s="88">
        <v>1</v>
      </c>
      <c r="D204" s="98" t="s">
        <v>637</v>
      </c>
      <c r="E204" s="98" t="s">
        <v>638</v>
      </c>
      <c r="F204" s="106">
        <v>149380.01500000001</v>
      </c>
      <c r="G204" s="111">
        <v>1</v>
      </c>
      <c r="H204" s="111"/>
      <c r="I204" s="112"/>
      <c r="J204" s="89">
        <v>1</v>
      </c>
    </row>
    <row r="205" spans="1:10" s="85" customFormat="1" x14ac:dyDescent="0.25">
      <c r="A205" s="271" t="s">
        <v>189</v>
      </c>
      <c r="B205" s="90" t="s">
        <v>40</v>
      </c>
      <c r="C205" s="88">
        <v>1</v>
      </c>
      <c r="D205" s="98" t="s">
        <v>284</v>
      </c>
      <c r="E205" s="98" t="s">
        <v>285</v>
      </c>
      <c r="F205" s="106">
        <v>146059.79999999999</v>
      </c>
      <c r="G205" s="89"/>
      <c r="H205" s="89">
        <v>1</v>
      </c>
      <c r="I205" s="106">
        <v>148900</v>
      </c>
      <c r="J205" s="89"/>
    </row>
    <row r="206" spans="1:10" s="95" customFormat="1" x14ac:dyDescent="0.25">
      <c r="A206" s="550" t="s">
        <v>286</v>
      </c>
      <c r="B206" s="551"/>
      <c r="C206" s="117">
        <f>SUM(C203:C205)</f>
        <v>3</v>
      </c>
      <c r="D206" s="484"/>
      <c r="E206" s="484"/>
      <c r="F206" s="112">
        <v>444819.83</v>
      </c>
      <c r="G206" s="111">
        <v>2</v>
      </c>
      <c r="H206" s="111">
        <v>1</v>
      </c>
      <c r="I206" s="112">
        <v>148900</v>
      </c>
      <c r="J206" s="111">
        <f>SUM(J203:J205)</f>
        <v>2</v>
      </c>
    </row>
    <row r="207" spans="1:10" s="95" customFormat="1" x14ac:dyDescent="0.25">
      <c r="A207" s="271" t="s">
        <v>189</v>
      </c>
      <c r="B207" s="90" t="s">
        <v>366</v>
      </c>
      <c r="C207" s="88">
        <v>1</v>
      </c>
      <c r="D207" s="98" t="s">
        <v>367</v>
      </c>
      <c r="E207" s="98" t="s">
        <v>368</v>
      </c>
      <c r="F207" s="106">
        <v>22500</v>
      </c>
      <c r="G207" s="111"/>
      <c r="H207" s="89">
        <v>1</v>
      </c>
      <c r="I207" s="106">
        <v>22500</v>
      </c>
      <c r="J207" s="89"/>
    </row>
    <row r="208" spans="1:10" s="95" customFormat="1" x14ac:dyDescent="0.25">
      <c r="A208" s="271" t="s">
        <v>189</v>
      </c>
      <c r="B208" s="90" t="s">
        <v>366</v>
      </c>
      <c r="C208" s="88">
        <v>1</v>
      </c>
      <c r="D208" s="98" t="s">
        <v>370</v>
      </c>
      <c r="E208" s="98" t="s">
        <v>371</v>
      </c>
      <c r="F208" s="106">
        <v>19207.999800000001</v>
      </c>
      <c r="G208" s="111"/>
      <c r="H208" s="89">
        <v>1</v>
      </c>
      <c r="I208" s="106">
        <v>19632</v>
      </c>
      <c r="J208" s="89"/>
    </row>
    <row r="209" spans="1:15" s="95" customFormat="1" x14ac:dyDescent="0.25">
      <c r="A209" s="271" t="s">
        <v>189</v>
      </c>
      <c r="B209" s="90" t="s">
        <v>366</v>
      </c>
      <c r="C209" s="88">
        <v>1</v>
      </c>
      <c r="D209" s="98" t="s">
        <v>376</v>
      </c>
      <c r="E209" s="98" t="s">
        <v>377</v>
      </c>
      <c r="F209" s="106">
        <v>22499.9925</v>
      </c>
      <c r="G209" s="111"/>
      <c r="H209" s="89">
        <v>1</v>
      </c>
      <c r="I209" s="106">
        <v>22499.9925</v>
      </c>
      <c r="J209" s="89"/>
    </row>
    <row r="210" spans="1:15" s="95" customFormat="1" x14ac:dyDescent="0.25">
      <c r="A210" s="271" t="s">
        <v>189</v>
      </c>
      <c r="B210" s="90" t="s">
        <v>366</v>
      </c>
      <c r="C210" s="88">
        <v>1</v>
      </c>
      <c r="D210" s="98" t="s">
        <v>730</v>
      </c>
      <c r="E210" s="98" t="s">
        <v>379</v>
      </c>
      <c r="F210" s="106">
        <v>13142.625</v>
      </c>
      <c r="G210" s="111"/>
      <c r="H210" s="89">
        <v>1</v>
      </c>
      <c r="I210" s="106">
        <v>13142.550000000001</v>
      </c>
      <c r="J210" s="89"/>
    </row>
    <row r="211" spans="1:15" s="95" customFormat="1" ht="25.5" x14ac:dyDescent="0.25">
      <c r="A211" s="271" t="s">
        <v>189</v>
      </c>
      <c r="B211" s="90" t="s">
        <v>366</v>
      </c>
      <c r="C211" s="88">
        <v>1</v>
      </c>
      <c r="D211" s="98" t="s">
        <v>373</v>
      </c>
      <c r="E211" s="98" t="s">
        <v>374</v>
      </c>
      <c r="F211" s="106">
        <v>8048.8125</v>
      </c>
      <c r="G211" s="111"/>
      <c r="H211" s="89">
        <v>1</v>
      </c>
      <c r="I211" s="106">
        <v>8048.8125</v>
      </c>
      <c r="J211" s="89"/>
    </row>
    <row r="212" spans="1:15" s="95" customFormat="1" x14ac:dyDescent="0.25">
      <c r="A212" s="271" t="s">
        <v>189</v>
      </c>
      <c r="B212" s="90" t="s">
        <v>366</v>
      </c>
      <c r="C212" s="88">
        <v>1</v>
      </c>
      <c r="D212" s="98" t="s">
        <v>640</v>
      </c>
      <c r="E212" s="98" t="s">
        <v>641</v>
      </c>
      <c r="F212" s="106">
        <v>11661.571575</v>
      </c>
      <c r="G212" s="111"/>
      <c r="H212" s="89">
        <v>1</v>
      </c>
      <c r="I212" s="106">
        <v>11143.8</v>
      </c>
      <c r="J212" s="89"/>
      <c r="O212" s="272"/>
    </row>
    <row r="213" spans="1:15" s="95" customFormat="1" x14ac:dyDescent="0.25">
      <c r="A213" s="484" t="s">
        <v>381</v>
      </c>
      <c r="B213" s="484"/>
      <c r="C213" s="117">
        <f>SUM(C207:C212)</f>
        <v>6</v>
      </c>
      <c r="D213" s="484"/>
      <c r="E213" s="484"/>
      <c r="F213" s="112">
        <v>97061.001375000007</v>
      </c>
      <c r="G213" s="111">
        <v>0</v>
      </c>
      <c r="H213" s="111">
        <v>6</v>
      </c>
      <c r="I213" s="112">
        <v>96967.154999999999</v>
      </c>
      <c r="J213" s="111">
        <f>SUM(J207:J212)</f>
        <v>0</v>
      </c>
    </row>
    <row r="214" spans="1:15" s="95" customFormat="1" x14ac:dyDescent="0.25">
      <c r="A214" s="508" t="s">
        <v>643</v>
      </c>
      <c r="B214" s="508"/>
      <c r="C214" s="100">
        <f>C213+C206+C202+C194+C190+C187+C185</f>
        <v>29</v>
      </c>
      <c r="D214" s="508"/>
      <c r="E214" s="508"/>
      <c r="F214" s="108">
        <v>2324871.8863750002</v>
      </c>
      <c r="G214" s="107">
        <v>6</v>
      </c>
      <c r="H214" s="107">
        <v>23</v>
      </c>
      <c r="I214" s="101">
        <v>1683350.155</v>
      </c>
      <c r="J214" s="107">
        <f>J213+J206+J202+J194+J190+J187+J185</f>
        <v>2</v>
      </c>
    </row>
    <row r="215" spans="1:15" s="85" customFormat="1" x14ac:dyDescent="0.25">
      <c r="A215" s="509" t="s">
        <v>644</v>
      </c>
      <c r="B215" s="509"/>
      <c r="C215" s="149">
        <f>C214+C177+C139+C58</f>
        <v>146</v>
      </c>
      <c r="D215" s="509"/>
      <c r="E215" s="509"/>
      <c r="F215" s="150">
        <v>15873474.311375001</v>
      </c>
      <c r="G215" s="151">
        <f>G214+G177+G139+G58</f>
        <v>44</v>
      </c>
      <c r="H215" s="151">
        <f>H214+H177+H139+H58</f>
        <v>102</v>
      </c>
      <c r="I215" s="273">
        <v>10439447.580499999</v>
      </c>
      <c r="J215" s="151">
        <f>J214+J177+J139+J58</f>
        <v>12</v>
      </c>
    </row>
    <row r="216" spans="1:15" s="85" customFormat="1" x14ac:dyDescent="0.25">
      <c r="A216" s="274"/>
      <c r="B216" s="275"/>
      <c r="C216" s="276"/>
      <c r="D216" s="115"/>
      <c r="E216" s="115"/>
      <c r="F216" s="115"/>
      <c r="G216" s="93"/>
      <c r="H216" s="93"/>
      <c r="I216" s="115"/>
      <c r="J216" s="93"/>
    </row>
    <row r="217" spans="1:15" s="85" customFormat="1" x14ac:dyDescent="0.25">
      <c r="A217" s="274"/>
      <c r="B217" s="275"/>
      <c r="C217" s="276"/>
      <c r="D217" s="115"/>
      <c r="E217" s="115"/>
      <c r="F217" s="115"/>
      <c r="G217" s="93"/>
      <c r="H217" s="93"/>
      <c r="I217" s="115"/>
      <c r="J217" s="93"/>
    </row>
    <row r="218" spans="1:15" x14ac:dyDescent="0.2">
      <c r="A218" s="548" t="s">
        <v>649</v>
      </c>
      <c r="B218" s="548"/>
      <c r="C218" s="277">
        <v>36</v>
      </c>
      <c r="D218" s="549"/>
      <c r="E218" s="549"/>
      <c r="F218" s="185">
        <v>5673075.7149999999</v>
      </c>
      <c r="G218" s="246">
        <v>9</v>
      </c>
      <c r="H218" s="246">
        <v>27</v>
      </c>
      <c r="I218" s="106">
        <v>4372228</v>
      </c>
      <c r="J218" s="89">
        <v>3</v>
      </c>
    </row>
    <row r="219" spans="1:15" x14ac:dyDescent="0.2">
      <c r="A219" s="548" t="s">
        <v>650</v>
      </c>
      <c r="B219" s="548"/>
      <c r="C219" s="277">
        <v>0</v>
      </c>
      <c r="D219" s="549"/>
      <c r="E219" s="549"/>
      <c r="F219" s="185">
        <v>0</v>
      </c>
      <c r="G219" s="246">
        <v>0</v>
      </c>
      <c r="H219" s="246">
        <v>0</v>
      </c>
      <c r="I219" s="106">
        <v>0</v>
      </c>
      <c r="J219" s="89"/>
    </row>
    <row r="220" spans="1:15" x14ac:dyDescent="0.2">
      <c r="A220" s="548" t="s">
        <v>651</v>
      </c>
      <c r="B220" s="548"/>
      <c r="C220" s="277">
        <v>0</v>
      </c>
      <c r="D220" s="549"/>
      <c r="E220" s="549"/>
      <c r="F220" s="185">
        <v>0</v>
      </c>
      <c r="G220" s="246">
        <v>0</v>
      </c>
      <c r="H220" s="246">
        <v>0</v>
      </c>
      <c r="I220" s="106">
        <v>0</v>
      </c>
      <c r="J220" s="89"/>
    </row>
    <row r="221" spans="1:15" x14ac:dyDescent="0.2">
      <c r="A221" s="548" t="s">
        <v>652</v>
      </c>
      <c r="B221" s="548"/>
      <c r="C221" s="277">
        <v>2</v>
      </c>
      <c r="D221" s="549"/>
      <c r="E221" s="549"/>
      <c r="F221" s="185">
        <v>115116.96</v>
      </c>
      <c r="G221" s="246">
        <v>1</v>
      </c>
      <c r="H221" s="246">
        <v>1</v>
      </c>
      <c r="I221" s="106">
        <v>100300</v>
      </c>
      <c r="J221" s="89"/>
    </row>
    <row r="222" spans="1:15" x14ac:dyDescent="0.2">
      <c r="A222" s="548" t="s">
        <v>653</v>
      </c>
      <c r="B222" s="548"/>
      <c r="C222" s="277">
        <v>0</v>
      </c>
      <c r="D222" s="549"/>
      <c r="E222" s="549"/>
      <c r="F222" s="185">
        <v>0</v>
      </c>
      <c r="G222" s="246">
        <v>0</v>
      </c>
      <c r="H222" s="246">
        <v>0</v>
      </c>
      <c r="I222" s="106">
        <v>0</v>
      </c>
      <c r="J222" s="89"/>
    </row>
    <row r="223" spans="1:15" x14ac:dyDescent="0.2">
      <c r="A223" s="548" t="s">
        <v>654</v>
      </c>
      <c r="B223" s="548"/>
      <c r="C223" s="277">
        <v>0</v>
      </c>
      <c r="D223" s="549"/>
      <c r="E223" s="549"/>
      <c r="F223" s="185">
        <v>0</v>
      </c>
      <c r="G223" s="246">
        <v>0</v>
      </c>
      <c r="H223" s="246">
        <v>0</v>
      </c>
      <c r="I223" s="106">
        <v>0</v>
      </c>
      <c r="J223" s="89"/>
    </row>
    <row r="224" spans="1:15" x14ac:dyDescent="0.2">
      <c r="A224" s="548" t="s">
        <v>414</v>
      </c>
      <c r="B224" s="548"/>
      <c r="C224" s="277">
        <v>1</v>
      </c>
      <c r="D224" s="549"/>
      <c r="E224" s="549"/>
      <c r="F224" s="185">
        <v>71908.789999999994</v>
      </c>
      <c r="G224" s="246">
        <v>0</v>
      </c>
      <c r="H224" s="246">
        <v>1</v>
      </c>
      <c r="I224" s="106">
        <v>71000</v>
      </c>
      <c r="J224" s="89"/>
    </row>
    <row r="225" spans="1:10" x14ac:dyDescent="0.2">
      <c r="A225" s="548" t="s">
        <v>415</v>
      </c>
      <c r="B225" s="548"/>
      <c r="C225" s="277">
        <v>7</v>
      </c>
      <c r="D225" s="549"/>
      <c r="E225" s="549"/>
      <c r="F225" s="185">
        <v>686584.5199999999</v>
      </c>
      <c r="G225" s="246">
        <v>3</v>
      </c>
      <c r="H225" s="246">
        <v>4</v>
      </c>
      <c r="I225" s="106">
        <v>311464</v>
      </c>
      <c r="J225" s="89">
        <v>1</v>
      </c>
    </row>
    <row r="226" spans="1:10" x14ac:dyDescent="0.2">
      <c r="A226" s="548" t="s">
        <v>416</v>
      </c>
      <c r="B226" s="548"/>
      <c r="C226" s="277">
        <v>7</v>
      </c>
      <c r="D226" s="549"/>
      <c r="E226" s="549"/>
      <c r="F226" s="185">
        <v>651257.55500000005</v>
      </c>
      <c r="G226" s="246">
        <v>1</v>
      </c>
      <c r="H226" s="246">
        <v>6</v>
      </c>
      <c r="I226" s="106">
        <v>538730</v>
      </c>
      <c r="J226" s="89">
        <v>1</v>
      </c>
    </row>
    <row r="227" spans="1:10" s="85" customFormat="1" x14ac:dyDescent="0.2">
      <c r="A227" s="552" t="s">
        <v>417</v>
      </c>
      <c r="B227" s="552"/>
      <c r="C227" s="236">
        <v>10</v>
      </c>
      <c r="D227" s="549"/>
      <c r="E227" s="549"/>
      <c r="F227" s="9">
        <v>1045184.2449999999</v>
      </c>
      <c r="G227" s="89">
        <v>2</v>
      </c>
      <c r="H227" s="89">
        <v>8</v>
      </c>
      <c r="I227" s="106">
        <v>748699</v>
      </c>
      <c r="J227" s="89"/>
    </row>
    <row r="228" spans="1:10" x14ac:dyDescent="0.2">
      <c r="A228" s="548" t="s">
        <v>418</v>
      </c>
      <c r="B228" s="548"/>
      <c r="C228" s="277">
        <v>2</v>
      </c>
      <c r="D228" s="549"/>
      <c r="E228" s="549"/>
      <c r="F228" s="185">
        <v>88357.324999999997</v>
      </c>
      <c r="G228" s="246">
        <v>1</v>
      </c>
      <c r="H228" s="246">
        <v>1</v>
      </c>
      <c r="I228" s="106">
        <v>48800.00299999999</v>
      </c>
      <c r="J228" s="89"/>
    </row>
    <row r="229" spans="1:10" x14ac:dyDescent="0.2">
      <c r="A229" s="548" t="s">
        <v>655</v>
      </c>
      <c r="B229" s="548"/>
      <c r="C229" s="277">
        <v>11</v>
      </c>
      <c r="D229" s="549"/>
      <c r="E229" s="549"/>
      <c r="F229" s="185">
        <v>2031479.1850000001</v>
      </c>
      <c r="G229" s="246">
        <v>7</v>
      </c>
      <c r="H229" s="246">
        <v>4</v>
      </c>
      <c r="I229" s="106">
        <v>655165</v>
      </c>
      <c r="J229" s="89">
        <v>1</v>
      </c>
    </row>
    <row r="230" spans="1:10" x14ac:dyDescent="0.2">
      <c r="A230" s="548" t="s">
        <v>419</v>
      </c>
      <c r="B230" s="548"/>
      <c r="C230" s="277">
        <v>23</v>
      </c>
      <c r="D230" s="549"/>
      <c r="E230" s="549"/>
      <c r="F230" s="185">
        <v>1926542.6099999999</v>
      </c>
      <c r="G230" s="246">
        <v>10</v>
      </c>
      <c r="H230" s="246">
        <v>13</v>
      </c>
      <c r="I230" s="106">
        <v>993897</v>
      </c>
      <c r="J230" s="89">
        <v>1</v>
      </c>
    </row>
    <row r="231" spans="1:10" x14ac:dyDescent="0.2">
      <c r="A231" s="548" t="s">
        <v>656</v>
      </c>
      <c r="B231" s="548"/>
      <c r="C231" s="277">
        <v>6</v>
      </c>
      <c r="D231" s="549"/>
      <c r="E231" s="549"/>
      <c r="F231" s="185">
        <v>766211.92</v>
      </c>
      <c r="G231" s="246">
        <v>4</v>
      </c>
      <c r="H231" s="246">
        <v>2</v>
      </c>
      <c r="I231" s="106">
        <v>248080</v>
      </c>
      <c r="J231" s="89">
        <v>4</v>
      </c>
    </row>
    <row r="232" spans="1:10" x14ac:dyDescent="0.2">
      <c r="A232" s="548" t="s">
        <v>420</v>
      </c>
      <c r="B232" s="548"/>
      <c r="C232" s="277">
        <v>6</v>
      </c>
      <c r="D232" s="549"/>
      <c r="E232" s="549"/>
      <c r="F232" s="185">
        <v>850423.79999999993</v>
      </c>
      <c r="G232" s="246">
        <v>0</v>
      </c>
      <c r="H232" s="246">
        <v>6</v>
      </c>
      <c r="I232" s="106">
        <v>836639.79999999993</v>
      </c>
      <c r="J232" s="89"/>
    </row>
    <row r="233" spans="1:10" x14ac:dyDescent="0.2">
      <c r="A233" s="548" t="s">
        <v>421</v>
      </c>
      <c r="B233" s="548"/>
      <c r="C233" s="277">
        <v>12</v>
      </c>
      <c r="D233" s="549"/>
      <c r="E233" s="549"/>
      <c r="F233" s="185">
        <v>628147.84750000003</v>
      </c>
      <c r="G233" s="246">
        <v>2</v>
      </c>
      <c r="H233" s="246">
        <v>10</v>
      </c>
      <c r="I233" s="106">
        <v>575031.39</v>
      </c>
      <c r="J233" s="89">
        <v>1</v>
      </c>
    </row>
    <row r="234" spans="1:10" x14ac:dyDescent="0.2">
      <c r="A234" s="548" t="s">
        <v>658</v>
      </c>
      <c r="B234" s="548"/>
      <c r="C234" s="277">
        <v>0</v>
      </c>
      <c r="D234" s="549"/>
      <c r="E234" s="549"/>
      <c r="F234" s="185">
        <v>0</v>
      </c>
      <c r="G234" s="246">
        <v>0</v>
      </c>
      <c r="H234" s="246">
        <v>0</v>
      </c>
      <c r="I234" s="106">
        <v>0</v>
      </c>
      <c r="J234" s="89"/>
    </row>
    <row r="235" spans="1:10" x14ac:dyDescent="0.2">
      <c r="A235" s="548" t="s">
        <v>422</v>
      </c>
      <c r="B235" s="548"/>
      <c r="C235" s="277">
        <v>2</v>
      </c>
      <c r="D235" s="549"/>
      <c r="E235" s="549"/>
      <c r="F235" s="185">
        <v>178657.035</v>
      </c>
      <c r="G235" s="246">
        <v>0</v>
      </c>
      <c r="H235" s="246">
        <v>2</v>
      </c>
      <c r="I235" s="106">
        <v>172413.23250000001</v>
      </c>
      <c r="J235" s="89"/>
    </row>
    <row r="236" spans="1:10" x14ac:dyDescent="0.2">
      <c r="A236" s="548" t="s">
        <v>423</v>
      </c>
      <c r="B236" s="548"/>
      <c r="C236" s="277">
        <v>4</v>
      </c>
      <c r="D236" s="549"/>
      <c r="E236" s="549"/>
      <c r="F236" s="278">
        <v>863523.31</v>
      </c>
      <c r="G236" s="246">
        <v>2</v>
      </c>
      <c r="H236" s="246">
        <v>2</v>
      </c>
      <c r="I236" s="106">
        <v>517120</v>
      </c>
      <c r="J236" s="89"/>
    </row>
    <row r="237" spans="1:10" x14ac:dyDescent="0.2">
      <c r="A237" s="548" t="s">
        <v>659</v>
      </c>
      <c r="B237" s="548"/>
      <c r="C237" s="277">
        <v>17</v>
      </c>
      <c r="D237" s="549"/>
      <c r="E237" s="549"/>
      <c r="F237" s="185">
        <v>297003.49387499999</v>
      </c>
      <c r="G237" s="246">
        <v>2</v>
      </c>
      <c r="H237" s="246">
        <v>15</v>
      </c>
      <c r="I237" s="106">
        <v>249880.155</v>
      </c>
      <c r="J237" s="89"/>
    </row>
    <row r="238" spans="1:10" x14ac:dyDescent="0.2">
      <c r="A238" s="521" t="s">
        <v>644</v>
      </c>
      <c r="B238" s="521"/>
      <c r="C238" s="279">
        <f t="shared" ref="C238" si="5">SUM(C218:C237)</f>
        <v>146</v>
      </c>
      <c r="D238" s="549"/>
      <c r="E238" s="549"/>
      <c r="F238" s="186">
        <v>15873474.311375001</v>
      </c>
      <c r="G238" s="250">
        <v>44</v>
      </c>
      <c r="H238" s="250">
        <v>102</v>
      </c>
      <c r="I238" s="112">
        <v>10439447.580499999</v>
      </c>
      <c r="J238" s="111">
        <f>SUM(J218:J237)</f>
        <v>12</v>
      </c>
    </row>
  </sheetData>
  <mergeCells count="162">
    <mergeCell ref="A238:B238"/>
    <mergeCell ref="D238:E238"/>
    <mergeCell ref="A235:B235"/>
    <mergeCell ref="D235:E235"/>
    <mergeCell ref="A236:B236"/>
    <mergeCell ref="D236:E236"/>
    <mergeCell ref="A237:B237"/>
    <mergeCell ref="D237:E237"/>
    <mergeCell ref="A232:B232"/>
    <mergeCell ref="D232:E232"/>
    <mergeCell ref="A233:B233"/>
    <mergeCell ref="D233:E233"/>
    <mergeCell ref="A234:B234"/>
    <mergeCell ref="D234:E234"/>
    <mergeCell ref="A229:B229"/>
    <mergeCell ref="D229:E229"/>
    <mergeCell ref="A230:B230"/>
    <mergeCell ref="D230:E230"/>
    <mergeCell ref="A231:B231"/>
    <mergeCell ref="D231:E231"/>
    <mergeCell ref="A226:B226"/>
    <mergeCell ref="D226:E226"/>
    <mergeCell ref="A227:B227"/>
    <mergeCell ref="D227:E227"/>
    <mergeCell ref="A228:B228"/>
    <mergeCell ref="D228:E228"/>
    <mergeCell ref="A223:B223"/>
    <mergeCell ref="D223:E223"/>
    <mergeCell ref="A224:B224"/>
    <mergeCell ref="D224:E224"/>
    <mergeCell ref="A225:B225"/>
    <mergeCell ref="D225:E225"/>
    <mergeCell ref="A220:B220"/>
    <mergeCell ref="D220:E220"/>
    <mergeCell ref="A221:B221"/>
    <mergeCell ref="D221:E221"/>
    <mergeCell ref="A222:B222"/>
    <mergeCell ref="D222:E222"/>
    <mergeCell ref="A215:B215"/>
    <mergeCell ref="D215:E215"/>
    <mergeCell ref="A218:B218"/>
    <mergeCell ref="D218:E218"/>
    <mergeCell ref="A219:B219"/>
    <mergeCell ref="D219:E219"/>
    <mergeCell ref="A206:B206"/>
    <mergeCell ref="D206:E206"/>
    <mergeCell ref="A213:B213"/>
    <mergeCell ref="D213:E213"/>
    <mergeCell ref="A214:B214"/>
    <mergeCell ref="D214:E214"/>
    <mergeCell ref="A190:B190"/>
    <mergeCell ref="D190:E190"/>
    <mergeCell ref="A194:B194"/>
    <mergeCell ref="D194:E194"/>
    <mergeCell ref="A202:B202"/>
    <mergeCell ref="D202:E202"/>
    <mergeCell ref="A177:B177"/>
    <mergeCell ref="D177:E177"/>
    <mergeCell ref="A185:B185"/>
    <mergeCell ref="D185:E185"/>
    <mergeCell ref="A187:B187"/>
    <mergeCell ref="D187:E187"/>
    <mergeCell ref="A170:B170"/>
    <mergeCell ref="D170:E170"/>
    <mergeCell ref="A174:B174"/>
    <mergeCell ref="D174:E174"/>
    <mergeCell ref="A176:B176"/>
    <mergeCell ref="D176:E176"/>
    <mergeCell ref="A161:B161"/>
    <mergeCell ref="D161:E161"/>
    <mergeCell ref="A164:B164"/>
    <mergeCell ref="D164:E164"/>
    <mergeCell ref="A168:B168"/>
    <mergeCell ref="D168:E168"/>
    <mergeCell ref="A139:B139"/>
    <mergeCell ref="D139:E139"/>
    <mergeCell ref="A157:B157"/>
    <mergeCell ref="D157:E157"/>
    <mergeCell ref="A159:B159"/>
    <mergeCell ref="D159:E159"/>
    <mergeCell ref="A131:B131"/>
    <mergeCell ref="D131:E131"/>
    <mergeCell ref="A133:B133"/>
    <mergeCell ref="D133:E133"/>
    <mergeCell ref="A138:B138"/>
    <mergeCell ref="D138:E138"/>
    <mergeCell ref="A113:B113"/>
    <mergeCell ref="D113:E113"/>
    <mergeCell ref="A120:B120"/>
    <mergeCell ref="D120:E120"/>
    <mergeCell ref="A122:B122"/>
    <mergeCell ref="D122:E122"/>
    <mergeCell ref="A98:B98"/>
    <mergeCell ref="D98:E98"/>
    <mergeCell ref="A105:B105"/>
    <mergeCell ref="D105:E105"/>
    <mergeCell ref="A107:B107"/>
    <mergeCell ref="D107:E107"/>
    <mergeCell ref="A85:B85"/>
    <mergeCell ref="D85:E85"/>
    <mergeCell ref="A90:B90"/>
    <mergeCell ref="D90:E90"/>
    <mergeCell ref="A93:B93"/>
    <mergeCell ref="D93:E93"/>
    <mergeCell ref="A75:B75"/>
    <mergeCell ref="D75:E75"/>
    <mergeCell ref="A77:B77"/>
    <mergeCell ref="D77:E77"/>
    <mergeCell ref="A81:B81"/>
    <mergeCell ref="D81:E81"/>
    <mergeCell ref="A69:B69"/>
    <mergeCell ref="D69:E69"/>
    <mergeCell ref="A71:B71"/>
    <mergeCell ref="D71:E71"/>
    <mergeCell ref="A73:B73"/>
    <mergeCell ref="D73:E73"/>
    <mergeCell ref="A58:B58"/>
    <mergeCell ref="D58:E58"/>
    <mergeCell ref="A65:B65"/>
    <mergeCell ref="D65:E65"/>
    <mergeCell ref="A67:B67"/>
    <mergeCell ref="D67:E67"/>
    <mergeCell ref="A53:B53"/>
    <mergeCell ref="D53:E53"/>
    <mergeCell ref="A57:B57"/>
    <mergeCell ref="D57:E57"/>
    <mergeCell ref="A28:B28"/>
    <mergeCell ref="D28:E28"/>
    <mergeCell ref="A30:B30"/>
    <mergeCell ref="D30:E30"/>
    <mergeCell ref="A35:B35"/>
    <mergeCell ref="D35:E35"/>
    <mergeCell ref="A46:B46"/>
    <mergeCell ref="A49:B49"/>
    <mergeCell ref="A1:J1"/>
    <mergeCell ref="A2:A4"/>
    <mergeCell ref="B2:B4"/>
    <mergeCell ref="C2:F2"/>
    <mergeCell ref="G2:J2"/>
    <mergeCell ref="C3:C4"/>
    <mergeCell ref="D3:D4"/>
    <mergeCell ref="E3:E4"/>
    <mergeCell ref="F3:F4"/>
    <mergeCell ref="G3:G4"/>
    <mergeCell ref="H3:I3"/>
    <mergeCell ref="J3:J4"/>
    <mergeCell ref="A11:B11"/>
    <mergeCell ref="D11:E11"/>
    <mergeCell ref="A13:B13"/>
    <mergeCell ref="D13:E13"/>
    <mergeCell ref="A21:B21"/>
    <mergeCell ref="D21:E21"/>
    <mergeCell ref="A23:B23"/>
    <mergeCell ref="D23:E23"/>
    <mergeCell ref="A26:B26"/>
    <mergeCell ref="D26:E26"/>
    <mergeCell ref="A15:B15"/>
    <mergeCell ref="D15:E15"/>
    <mergeCell ref="A17:B17"/>
    <mergeCell ref="D17:E17"/>
    <mergeCell ref="A19:B19"/>
    <mergeCell ref="D19:E19"/>
  </mergeCell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0"/>
  <sheetViews>
    <sheetView workbookViewId="0">
      <pane ySplit="3" topLeftCell="A240" activePane="bottomLeft" state="frozen"/>
      <selection pane="bottomLeft" activeCell="M260" sqref="M260:N260"/>
    </sheetView>
  </sheetViews>
  <sheetFormatPr defaultRowHeight="12" x14ac:dyDescent="0.25"/>
  <cols>
    <col min="1" max="1" width="4.5703125" style="169" customWidth="1"/>
    <col min="2" max="2" width="10.28515625" style="216" customWidth="1"/>
    <col min="3" max="3" width="4.140625" style="216" customWidth="1"/>
    <col min="4" max="4" width="12.5703125" style="216" customWidth="1"/>
    <col min="5" max="5" width="18.85546875" style="216" customWidth="1"/>
    <col min="6" max="6" width="5.28515625" style="220" customWidth="1"/>
    <col min="7" max="7" width="10.85546875" style="2" bestFit="1" customWidth="1"/>
    <col min="8" max="8" width="5.85546875" style="219" customWidth="1"/>
    <col min="9" max="9" width="10" style="169" bestFit="1" customWidth="1"/>
    <col min="10" max="10" width="5.42578125" style="1" customWidth="1"/>
    <col min="11" max="11" width="10.140625" style="216" customWidth="1"/>
    <col min="12" max="12" width="4.85546875" style="328" customWidth="1"/>
    <col min="13" max="13" width="10" style="169" bestFit="1" customWidth="1"/>
    <col min="14" max="14" width="4.5703125" style="169" customWidth="1"/>
    <col min="15" max="15" width="10" style="169" customWidth="1"/>
    <col min="16" max="16" width="4.5703125" style="329" customWidth="1"/>
    <col min="17" max="17" width="9" style="169" customWidth="1"/>
    <col min="18" max="18" width="4.85546875" style="169" customWidth="1"/>
    <col min="19" max="19" width="10.7109375" style="169" customWidth="1"/>
    <col min="20" max="20" width="5.140625" style="329" customWidth="1"/>
    <col min="21" max="21" width="10" style="170" bestFit="1" customWidth="1"/>
    <col min="22" max="23" width="10" style="285" customWidth="1"/>
    <col min="24" max="236" width="9.140625" style="169"/>
    <col min="237" max="237" width="3.85546875" style="169" customWidth="1"/>
    <col min="238" max="238" width="6.140625" style="169" customWidth="1"/>
    <col min="239" max="239" width="15.42578125" style="169" customWidth="1"/>
    <col min="240" max="240" width="28.140625" style="169" customWidth="1"/>
    <col min="241" max="241" width="10.5703125" style="169" customWidth="1"/>
    <col min="242" max="242" width="11.5703125" style="169" customWidth="1"/>
    <col min="243" max="492" width="9.140625" style="169"/>
    <col min="493" max="493" width="3.85546875" style="169" customWidth="1"/>
    <col min="494" max="494" width="6.140625" style="169" customWidth="1"/>
    <col min="495" max="495" width="15.42578125" style="169" customWidth="1"/>
    <col min="496" max="496" width="28.140625" style="169" customWidth="1"/>
    <col min="497" max="497" width="10.5703125" style="169" customWidth="1"/>
    <col min="498" max="498" width="11.5703125" style="169" customWidth="1"/>
    <col min="499" max="748" width="9.140625" style="169"/>
    <col min="749" max="749" width="3.85546875" style="169" customWidth="1"/>
    <col min="750" max="750" width="6.140625" style="169" customWidth="1"/>
    <col min="751" max="751" width="15.42578125" style="169" customWidth="1"/>
    <col min="752" max="752" width="28.140625" style="169" customWidth="1"/>
    <col min="753" max="753" width="10.5703125" style="169" customWidth="1"/>
    <col min="754" max="754" width="11.5703125" style="169" customWidth="1"/>
    <col min="755" max="1004" width="9.140625" style="169"/>
    <col min="1005" max="1005" width="3.85546875" style="169" customWidth="1"/>
    <col min="1006" max="1006" width="6.140625" style="169" customWidth="1"/>
    <col min="1007" max="1007" width="15.42578125" style="169" customWidth="1"/>
    <col min="1008" max="1008" width="28.140625" style="169" customWidth="1"/>
    <col min="1009" max="1009" width="10.5703125" style="169" customWidth="1"/>
    <col min="1010" max="1010" width="11.5703125" style="169" customWidth="1"/>
    <col min="1011" max="1260" width="9.140625" style="169"/>
    <col min="1261" max="1261" width="3.85546875" style="169" customWidth="1"/>
    <col min="1262" max="1262" width="6.140625" style="169" customWidth="1"/>
    <col min="1263" max="1263" width="15.42578125" style="169" customWidth="1"/>
    <col min="1264" max="1264" width="28.140625" style="169" customWidth="1"/>
    <col min="1265" max="1265" width="10.5703125" style="169" customWidth="1"/>
    <col min="1266" max="1266" width="11.5703125" style="169" customWidth="1"/>
    <col min="1267" max="1516" width="9.140625" style="169"/>
    <col min="1517" max="1517" width="3.85546875" style="169" customWidth="1"/>
    <col min="1518" max="1518" width="6.140625" style="169" customWidth="1"/>
    <col min="1519" max="1519" width="15.42578125" style="169" customWidth="1"/>
    <col min="1520" max="1520" width="28.140625" style="169" customWidth="1"/>
    <col min="1521" max="1521" width="10.5703125" style="169" customWidth="1"/>
    <col min="1522" max="1522" width="11.5703125" style="169" customWidth="1"/>
    <col min="1523" max="1772" width="9.140625" style="169"/>
    <col min="1773" max="1773" width="3.85546875" style="169" customWidth="1"/>
    <col min="1774" max="1774" width="6.140625" style="169" customWidth="1"/>
    <col min="1775" max="1775" width="15.42578125" style="169" customWidth="1"/>
    <col min="1776" max="1776" width="28.140625" style="169" customWidth="1"/>
    <col min="1777" max="1777" width="10.5703125" style="169" customWidth="1"/>
    <col min="1778" max="1778" width="11.5703125" style="169" customWidth="1"/>
    <col min="1779" max="2028" width="9.140625" style="169"/>
    <col min="2029" max="2029" width="3.85546875" style="169" customWidth="1"/>
    <col min="2030" max="2030" width="6.140625" style="169" customWidth="1"/>
    <col min="2031" max="2031" width="15.42578125" style="169" customWidth="1"/>
    <col min="2032" max="2032" width="28.140625" style="169" customWidth="1"/>
    <col min="2033" max="2033" width="10.5703125" style="169" customWidth="1"/>
    <col min="2034" max="2034" width="11.5703125" style="169" customWidth="1"/>
    <col min="2035" max="2284" width="9.140625" style="169"/>
    <col min="2285" max="2285" width="3.85546875" style="169" customWidth="1"/>
    <col min="2286" max="2286" width="6.140625" style="169" customWidth="1"/>
    <col min="2287" max="2287" width="15.42578125" style="169" customWidth="1"/>
    <col min="2288" max="2288" width="28.140625" style="169" customWidth="1"/>
    <col min="2289" max="2289" width="10.5703125" style="169" customWidth="1"/>
    <col min="2290" max="2290" width="11.5703125" style="169" customWidth="1"/>
    <col min="2291" max="2540" width="9.140625" style="169"/>
    <col min="2541" max="2541" width="3.85546875" style="169" customWidth="1"/>
    <col min="2542" max="2542" width="6.140625" style="169" customWidth="1"/>
    <col min="2543" max="2543" width="15.42578125" style="169" customWidth="1"/>
    <col min="2544" max="2544" width="28.140625" style="169" customWidth="1"/>
    <col min="2545" max="2545" width="10.5703125" style="169" customWidth="1"/>
    <col min="2546" max="2546" width="11.5703125" style="169" customWidth="1"/>
    <col min="2547" max="2796" width="9.140625" style="169"/>
    <col min="2797" max="2797" width="3.85546875" style="169" customWidth="1"/>
    <col min="2798" max="2798" width="6.140625" style="169" customWidth="1"/>
    <col min="2799" max="2799" width="15.42578125" style="169" customWidth="1"/>
    <col min="2800" max="2800" width="28.140625" style="169" customWidth="1"/>
    <col min="2801" max="2801" width="10.5703125" style="169" customWidth="1"/>
    <col min="2802" max="2802" width="11.5703125" style="169" customWidth="1"/>
    <col min="2803" max="3052" width="9.140625" style="169"/>
    <col min="3053" max="3053" width="3.85546875" style="169" customWidth="1"/>
    <col min="3054" max="3054" width="6.140625" style="169" customWidth="1"/>
    <col min="3055" max="3055" width="15.42578125" style="169" customWidth="1"/>
    <col min="3056" max="3056" width="28.140625" style="169" customWidth="1"/>
    <col min="3057" max="3057" width="10.5703125" style="169" customWidth="1"/>
    <col min="3058" max="3058" width="11.5703125" style="169" customWidth="1"/>
    <col min="3059" max="3308" width="9.140625" style="169"/>
    <col min="3309" max="3309" width="3.85546875" style="169" customWidth="1"/>
    <col min="3310" max="3310" width="6.140625" style="169" customWidth="1"/>
    <col min="3311" max="3311" width="15.42578125" style="169" customWidth="1"/>
    <col min="3312" max="3312" width="28.140625" style="169" customWidth="1"/>
    <col min="3313" max="3313" width="10.5703125" style="169" customWidth="1"/>
    <col min="3314" max="3314" width="11.5703125" style="169" customWidth="1"/>
    <col min="3315" max="3564" width="9.140625" style="169"/>
    <col min="3565" max="3565" width="3.85546875" style="169" customWidth="1"/>
    <col min="3566" max="3566" width="6.140625" style="169" customWidth="1"/>
    <col min="3567" max="3567" width="15.42578125" style="169" customWidth="1"/>
    <col min="3568" max="3568" width="28.140625" style="169" customWidth="1"/>
    <col min="3569" max="3569" width="10.5703125" style="169" customWidth="1"/>
    <col min="3570" max="3570" width="11.5703125" style="169" customWidth="1"/>
    <col min="3571" max="3820" width="9.140625" style="169"/>
    <col min="3821" max="3821" width="3.85546875" style="169" customWidth="1"/>
    <col min="3822" max="3822" width="6.140625" style="169" customWidth="1"/>
    <col min="3823" max="3823" width="15.42578125" style="169" customWidth="1"/>
    <col min="3824" max="3824" width="28.140625" style="169" customWidth="1"/>
    <col min="3825" max="3825" width="10.5703125" style="169" customWidth="1"/>
    <col min="3826" max="3826" width="11.5703125" style="169" customWidth="1"/>
    <col min="3827" max="4076" width="9.140625" style="169"/>
    <col min="4077" max="4077" width="3.85546875" style="169" customWidth="1"/>
    <col min="4078" max="4078" width="6.140625" style="169" customWidth="1"/>
    <col min="4079" max="4079" width="15.42578125" style="169" customWidth="1"/>
    <col min="4080" max="4080" width="28.140625" style="169" customWidth="1"/>
    <col min="4081" max="4081" width="10.5703125" style="169" customWidth="1"/>
    <col min="4082" max="4082" width="11.5703125" style="169" customWidth="1"/>
    <col min="4083" max="4332" width="9.140625" style="169"/>
    <col min="4333" max="4333" width="3.85546875" style="169" customWidth="1"/>
    <col min="4334" max="4334" width="6.140625" style="169" customWidth="1"/>
    <col min="4335" max="4335" width="15.42578125" style="169" customWidth="1"/>
    <col min="4336" max="4336" width="28.140625" style="169" customWidth="1"/>
    <col min="4337" max="4337" width="10.5703125" style="169" customWidth="1"/>
    <col min="4338" max="4338" width="11.5703125" style="169" customWidth="1"/>
    <col min="4339" max="4588" width="9.140625" style="169"/>
    <col min="4589" max="4589" width="3.85546875" style="169" customWidth="1"/>
    <col min="4590" max="4590" width="6.140625" style="169" customWidth="1"/>
    <col min="4591" max="4591" width="15.42578125" style="169" customWidth="1"/>
    <col min="4592" max="4592" width="28.140625" style="169" customWidth="1"/>
    <col min="4593" max="4593" width="10.5703125" style="169" customWidth="1"/>
    <col min="4594" max="4594" width="11.5703125" style="169" customWidth="1"/>
    <col min="4595" max="4844" width="9.140625" style="169"/>
    <col min="4845" max="4845" width="3.85546875" style="169" customWidth="1"/>
    <col min="4846" max="4846" width="6.140625" style="169" customWidth="1"/>
    <col min="4847" max="4847" width="15.42578125" style="169" customWidth="1"/>
    <col min="4848" max="4848" width="28.140625" style="169" customWidth="1"/>
    <col min="4849" max="4849" width="10.5703125" style="169" customWidth="1"/>
    <col min="4850" max="4850" width="11.5703125" style="169" customWidth="1"/>
    <col min="4851" max="5100" width="9.140625" style="169"/>
    <col min="5101" max="5101" width="3.85546875" style="169" customWidth="1"/>
    <col min="5102" max="5102" width="6.140625" style="169" customWidth="1"/>
    <col min="5103" max="5103" width="15.42578125" style="169" customWidth="1"/>
    <col min="5104" max="5104" width="28.140625" style="169" customWidth="1"/>
    <col min="5105" max="5105" width="10.5703125" style="169" customWidth="1"/>
    <col min="5106" max="5106" width="11.5703125" style="169" customWidth="1"/>
    <col min="5107" max="5356" width="9.140625" style="169"/>
    <col min="5357" max="5357" width="3.85546875" style="169" customWidth="1"/>
    <col min="5358" max="5358" width="6.140625" style="169" customWidth="1"/>
    <col min="5359" max="5359" width="15.42578125" style="169" customWidth="1"/>
    <col min="5360" max="5360" width="28.140625" style="169" customWidth="1"/>
    <col min="5361" max="5361" width="10.5703125" style="169" customWidth="1"/>
    <col min="5362" max="5362" width="11.5703125" style="169" customWidth="1"/>
    <col min="5363" max="5612" width="9.140625" style="169"/>
    <col min="5613" max="5613" width="3.85546875" style="169" customWidth="1"/>
    <col min="5614" max="5614" width="6.140625" style="169" customWidth="1"/>
    <col min="5615" max="5615" width="15.42578125" style="169" customWidth="1"/>
    <col min="5616" max="5616" width="28.140625" style="169" customWidth="1"/>
    <col min="5617" max="5617" width="10.5703125" style="169" customWidth="1"/>
    <col min="5618" max="5618" width="11.5703125" style="169" customWidth="1"/>
    <col min="5619" max="5868" width="9.140625" style="169"/>
    <col min="5869" max="5869" width="3.85546875" style="169" customWidth="1"/>
    <col min="5870" max="5870" width="6.140625" style="169" customWidth="1"/>
    <col min="5871" max="5871" width="15.42578125" style="169" customWidth="1"/>
    <col min="5872" max="5872" width="28.140625" style="169" customWidth="1"/>
    <col min="5873" max="5873" width="10.5703125" style="169" customWidth="1"/>
    <col min="5874" max="5874" width="11.5703125" style="169" customWidth="1"/>
    <col min="5875" max="6124" width="9.140625" style="169"/>
    <col min="6125" max="6125" width="3.85546875" style="169" customWidth="1"/>
    <col min="6126" max="6126" width="6.140625" style="169" customWidth="1"/>
    <col min="6127" max="6127" width="15.42578125" style="169" customWidth="1"/>
    <col min="6128" max="6128" width="28.140625" style="169" customWidth="1"/>
    <col min="6129" max="6129" width="10.5703125" style="169" customWidth="1"/>
    <col min="6130" max="6130" width="11.5703125" style="169" customWidth="1"/>
    <col min="6131" max="6380" width="9.140625" style="169"/>
    <col min="6381" max="6381" width="3.85546875" style="169" customWidth="1"/>
    <col min="6382" max="6382" width="6.140625" style="169" customWidth="1"/>
    <col min="6383" max="6383" width="15.42578125" style="169" customWidth="1"/>
    <col min="6384" max="6384" width="28.140625" style="169" customWidth="1"/>
    <col min="6385" max="6385" width="10.5703125" style="169" customWidth="1"/>
    <col min="6386" max="6386" width="11.5703125" style="169" customWidth="1"/>
    <col min="6387" max="6636" width="9.140625" style="169"/>
    <col min="6637" max="6637" width="3.85546875" style="169" customWidth="1"/>
    <col min="6638" max="6638" width="6.140625" style="169" customWidth="1"/>
    <col min="6639" max="6639" width="15.42578125" style="169" customWidth="1"/>
    <col min="6640" max="6640" width="28.140625" style="169" customWidth="1"/>
    <col min="6641" max="6641" width="10.5703125" style="169" customWidth="1"/>
    <col min="6642" max="6642" width="11.5703125" style="169" customWidth="1"/>
    <col min="6643" max="6892" width="9.140625" style="169"/>
    <col min="6893" max="6893" width="3.85546875" style="169" customWidth="1"/>
    <col min="6894" max="6894" width="6.140625" style="169" customWidth="1"/>
    <col min="6895" max="6895" width="15.42578125" style="169" customWidth="1"/>
    <col min="6896" max="6896" width="28.140625" style="169" customWidth="1"/>
    <col min="6897" max="6897" width="10.5703125" style="169" customWidth="1"/>
    <col min="6898" max="6898" width="11.5703125" style="169" customWidth="1"/>
    <col min="6899" max="7148" width="9.140625" style="169"/>
    <col min="7149" max="7149" width="3.85546875" style="169" customWidth="1"/>
    <col min="7150" max="7150" width="6.140625" style="169" customWidth="1"/>
    <col min="7151" max="7151" width="15.42578125" style="169" customWidth="1"/>
    <col min="7152" max="7152" width="28.140625" style="169" customWidth="1"/>
    <col min="7153" max="7153" width="10.5703125" style="169" customWidth="1"/>
    <col min="7154" max="7154" width="11.5703125" style="169" customWidth="1"/>
    <col min="7155" max="7404" width="9.140625" style="169"/>
    <col min="7405" max="7405" width="3.85546875" style="169" customWidth="1"/>
    <col min="7406" max="7406" width="6.140625" style="169" customWidth="1"/>
    <col min="7407" max="7407" width="15.42578125" style="169" customWidth="1"/>
    <col min="7408" max="7408" width="28.140625" style="169" customWidth="1"/>
    <col min="7409" max="7409" width="10.5703125" style="169" customWidth="1"/>
    <col min="7410" max="7410" width="11.5703125" style="169" customWidth="1"/>
    <col min="7411" max="7660" width="9.140625" style="169"/>
    <col min="7661" max="7661" width="3.85546875" style="169" customWidth="1"/>
    <col min="7662" max="7662" width="6.140625" style="169" customWidth="1"/>
    <col min="7663" max="7663" width="15.42578125" style="169" customWidth="1"/>
    <col min="7664" max="7664" width="28.140625" style="169" customWidth="1"/>
    <col min="7665" max="7665" width="10.5703125" style="169" customWidth="1"/>
    <col min="7666" max="7666" width="11.5703125" style="169" customWidth="1"/>
    <col min="7667" max="7916" width="9.140625" style="169"/>
    <col min="7917" max="7917" width="3.85546875" style="169" customWidth="1"/>
    <col min="7918" max="7918" width="6.140625" style="169" customWidth="1"/>
    <col min="7919" max="7919" width="15.42578125" style="169" customWidth="1"/>
    <col min="7920" max="7920" width="28.140625" style="169" customWidth="1"/>
    <col min="7921" max="7921" width="10.5703125" style="169" customWidth="1"/>
    <col min="7922" max="7922" width="11.5703125" style="169" customWidth="1"/>
    <col min="7923" max="8172" width="9.140625" style="169"/>
    <col min="8173" max="8173" width="3.85546875" style="169" customWidth="1"/>
    <col min="8174" max="8174" width="6.140625" style="169" customWidth="1"/>
    <col min="8175" max="8175" width="15.42578125" style="169" customWidth="1"/>
    <col min="8176" max="8176" width="28.140625" style="169" customWidth="1"/>
    <col min="8177" max="8177" width="10.5703125" style="169" customWidth="1"/>
    <col min="8178" max="8178" width="11.5703125" style="169" customWidth="1"/>
    <col min="8179" max="8428" width="9.140625" style="169"/>
    <col min="8429" max="8429" width="3.85546875" style="169" customWidth="1"/>
    <col min="8430" max="8430" width="6.140625" style="169" customWidth="1"/>
    <col min="8431" max="8431" width="15.42578125" style="169" customWidth="1"/>
    <col min="8432" max="8432" width="28.140625" style="169" customWidth="1"/>
    <col min="8433" max="8433" width="10.5703125" style="169" customWidth="1"/>
    <col min="8434" max="8434" width="11.5703125" style="169" customWidth="1"/>
    <col min="8435" max="8684" width="9.140625" style="169"/>
    <col min="8685" max="8685" width="3.85546875" style="169" customWidth="1"/>
    <col min="8686" max="8686" width="6.140625" style="169" customWidth="1"/>
    <col min="8687" max="8687" width="15.42578125" style="169" customWidth="1"/>
    <col min="8688" max="8688" width="28.140625" style="169" customWidth="1"/>
    <col min="8689" max="8689" width="10.5703125" style="169" customWidth="1"/>
    <col min="8690" max="8690" width="11.5703125" style="169" customWidth="1"/>
    <col min="8691" max="8940" width="9.140625" style="169"/>
    <col min="8941" max="8941" width="3.85546875" style="169" customWidth="1"/>
    <col min="8942" max="8942" width="6.140625" style="169" customWidth="1"/>
    <col min="8943" max="8943" width="15.42578125" style="169" customWidth="1"/>
    <col min="8944" max="8944" width="28.140625" style="169" customWidth="1"/>
    <col min="8945" max="8945" width="10.5703125" style="169" customWidth="1"/>
    <col min="8946" max="8946" width="11.5703125" style="169" customWidth="1"/>
    <col min="8947" max="9196" width="9.140625" style="169"/>
    <col min="9197" max="9197" width="3.85546875" style="169" customWidth="1"/>
    <col min="9198" max="9198" width="6.140625" style="169" customWidth="1"/>
    <col min="9199" max="9199" width="15.42578125" style="169" customWidth="1"/>
    <col min="9200" max="9200" width="28.140625" style="169" customWidth="1"/>
    <col min="9201" max="9201" width="10.5703125" style="169" customWidth="1"/>
    <col min="9202" max="9202" width="11.5703125" style="169" customWidth="1"/>
    <col min="9203" max="9452" width="9.140625" style="169"/>
    <col min="9453" max="9453" width="3.85546875" style="169" customWidth="1"/>
    <col min="9454" max="9454" width="6.140625" style="169" customWidth="1"/>
    <col min="9455" max="9455" width="15.42578125" style="169" customWidth="1"/>
    <col min="9456" max="9456" width="28.140625" style="169" customWidth="1"/>
    <col min="9457" max="9457" width="10.5703125" style="169" customWidth="1"/>
    <col min="9458" max="9458" width="11.5703125" style="169" customWidth="1"/>
    <col min="9459" max="9708" width="9.140625" style="169"/>
    <col min="9709" max="9709" width="3.85546875" style="169" customWidth="1"/>
    <col min="9710" max="9710" width="6.140625" style="169" customWidth="1"/>
    <col min="9711" max="9711" width="15.42578125" style="169" customWidth="1"/>
    <col min="9712" max="9712" width="28.140625" style="169" customWidth="1"/>
    <col min="9713" max="9713" width="10.5703125" style="169" customWidth="1"/>
    <col min="9714" max="9714" width="11.5703125" style="169" customWidth="1"/>
    <col min="9715" max="9964" width="9.140625" style="169"/>
    <col min="9965" max="9965" width="3.85546875" style="169" customWidth="1"/>
    <col min="9966" max="9966" width="6.140625" style="169" customWidth="1"/>
    <col min="9967" max="9967" width="15.42578125" style="169" customWidth="1"/>
    <col min="9968" max="9968" width="28.140625" style="169" customWidth="1"/>
    <col min="9969" max="9969" width="10.5703125" style="169" customWidth="1"/>
    <col min="9970" max="9970" width="11.5703125" style="169" customWidth="1"/>
    <col min="9971" max="10220" width="9.140625" style="169"/>
    <col min="10221" max="10221" width="3.85546875" style="169" customWidth="1"/>
    <col min="10222" max="10222" width="6.140625" style="169" customWidth="1"/>
    <col min="10223" max="10223" width="15.42578125" style="169" customWidth="1"/>
    <col min="10224" max="10224" width="28.140625" style="169" customWidth="1"/>
    <col min="10225" max="10225" width="10.5703125" style="169" customWidth="1"/>
    <col min="10226" max="10226" width="11.5703125" style="169" customWidth="1"/>
    <col min="10227" max="10476" width="9.140625" style="169"/>
    <col min="10477" max="10477" width="3.85546875" style="169" customWidth="1"/>
    <col min="10478" max="10478" width="6.140625" style="169" customWidth="1"/>
    <col min="10479" max="10479" width="15.42578125" style="169" customWidth="1"/>
    <col min="10480" max="10480" width="28.140625" style="169" customWidth="1"/>
    <col min="10481" max="10481" width="10.5703125" style="169" customWidth="1"/>
    <col min="10482" max="10482" width="11.5703125" style="169" customWidth="1"/>
    <col min="10483" max="10732" width="9.140625" style="169"/>
    <col min="10733" max="10733" width="3.85546875" style="169" customWidth="1"/>
    <col min="10734" max="10734" width="6.140625" style="169" customWidth="1"/>
    <col min="10735" max="10735" width="15.42578125" style="169" customWidth="1"/>
    <col min="10736" max="10736" width="28.140625" style="169" customWidth="1"/>
    <col min="10737" max="10737" width="10.5703125" style="169" customWidth="1"/>
    <col min="10738" max="10738" width="11.5703125" style="169" customWidth="1"/>
    <col min="10739" max="10988" width="9.140625" style="169"/>
    <col min="10989" max="10989" width="3.85546875" style="169" customWidth="1"/>
    <col min="10990" max="10990" width="6.140625" style="169" customWidth="1"/>
    <col min="10991" max="10991" width="15.42578125" style="169" customWidth="1"/>
    <col min="10992" max="10992" width="28.140625" style="169" customWidth="1"/>
    <col min="10993" max="10993" width="10.5703125" style="169" customWidth="1"/>
    <col min="10994" max="10994" width="11.5703125" style="169" customWidth="1"/>
    <col min="10995" max="11244" width="9.140625" style="169"/>
    <col min="11245" max="11245" width="3.85546875" style="169" customWidth="1"/>
    <col min="11246" max="11246" width="6.140625" style="169" customWidth="1"/>
    <col min="11247" max="11247" width="15.42578125" style="169" customWidth="1"/>
    <col min="11248" max="11248" width="28.140625" style="169" customWidth="1"/>
    <col min="11249" max="11249" width="10.5703125" style="169" customWidth="1"/>
    <col min="11250" max="11250" width="11.5703125" style="169" customWidth="1"/>
    <col min="11251" max="11500" width="9.140625" style="169"/>
    <col min="11501" max="11501" width="3.85546875" style="169" customWidth="1"/>
    <col min="11502" max="11502" width="6.140625" style="169" customWidth="1"/>
    <col min="11503" max="11503" width="15.42578125" style="169" customWidth="1"/>
    <col min="11504" max="11504" width="28.140625" style="169" customWidth="1"/>
    <col min="11505" max="11505" width="10.5703125" style="169" customWidth="1"/>
    <col min="11506" max="11506" width="11.5703125" style="169" customWidth="1"/>
    <col min="11507" max="11756" width="9.140625" style="169"/>
    <col min="11757" max="11757" width="3.85546875" style="169" customWidth="1"/>
    <col min="11758" max="11758" width="6.140625" style="169" customWidth="1"/>
    <col min="11759" max="11759" width="15.42578125" style="169" customWidth="1"/>
    <col min="11760" max="11760" width="28.140625" style="169" customWidth="1"/>
    <col min="11761" max="11761" width="10.5703125" style="169" customWidth="1"/>
    <col min="11762" max="11762" width="11.5703125" style="169" customWidth="1"/>
    <col min="11763" max="12012" width="9.140625" style="169"/>
    <col min="12013" max="12013" width="3.85546875" style="169" customWidth="1"/>
    <col min="12014" max="12014" width="6.140625" style="169" customWidth="1"/>
    <col min="12015" max="12015" width="15.42578125" style="169" customWidth="1"/>
    <col min="12016" max="12016" width="28.140625" style="169" customWidth="1"/>
    <col min="12017" max="12017" width="10.5703125" style="169" customWidth="1"/>
    <col min="12018" max="12018" width="11.5703125" style="169" customWidth="1"/>
    <col min="12019" max="12268" width="9.140625" style="169"/>
    <col min="12269" max="12269" width="3.85546875" style="169" customWidth="1"/>
    <col min="12270" max="12270" width="6.140625" style="169" customWidth="1"/>
    <col min="12271" max="12271" width="15.42578125" style="169" customWidth="1"/>
    <col min="12272" max="12272" width="28.140625" style="169" customWidth="1"/>
    <col min="12273" max="12273" width="10.5703125" style="169" customWidth="1"/>
    <col min="12274" max="12274" width="11.5703125" style="169" customWidth="1"/>
    <col min="12275" max="12524" width="9.140625" style="169"/>
    <col min="12525" max="12525" width="3.85546875" style="169" customWidth="1"/>
    <col min="12526" max="12526" width="6.140625" style="169" customWidth="1"/>
    <col min="12527" max="12527" width="15.42578125" style="169" customWidth="1"/>
    <col min="12528" max="12528" width="28.140625" style="169" customWidth="1"/>
    <col min="12529" max="12529" width="10.5703125" style="169" customWidth="1"/>
    <col min="12530" max="12530" width="11.5703125" style="169" customWidth="1"/>
    <col min="12531" max="12780" width="9.140625" style="169"/>
    <col min="12781" max="12781" width="3.85546875" style="169" customWidth="1"/>
    <col min="12782" max="12782" width="6.140625" style="169" customWidth="1"/>
    <col min="12783" max="12783" width="15.42578125" style="169" customWidth="1"/>
    <col min="12784" max="12784" width="28.140625" style="169" customWidth="1"/>
    <col min="12785" max="12785" width="10.5703125" style="169" customWidth="1"/>
    <col min="12786" max="12786" width="11.5703125" style="169" customWidth="1"/>
    <col min="12787" max="13036" width="9.140625" style="169"/>
    <col min="13037" max="13037" width="3.85546875" style="169" customWidth="1"/>
    <col min="13038" max="13038" width="6.140625" style="169" customWidth="1"/>
    <col min="13039" max="13039" width="15.42578125" style="169" customWidth="1"/>
    <col min="13040" max="13040" width="28.140625" style="169" customWidth="1"/>
    <col min="13041" max="13041" width="10.5703125" style="169" customWidth="1"/>
    <col min="13042" max="13042" width="11.5703125" style="169" customWidth="1"/>
    <col min="13043" max="13292" width="9.140625" style="169"/>
    <col min="13293" max="13293" width="3.85546875" style="169" customWidth="1"/>
    <col min="13294" max="13294" width="6.140625" style="169" customWidth="1"/>
    <col min="13295" max="13295" width="15.42578125" style="169" customWidth="1"/>
    <col min="13296" max="13296" width="28.140625" style="169" customWidth="1"/>
    <col min="13297" max="13297" width="10.5703125" style="169" customWidth="1"/>
    <col min="13298" max="13298" width="11.5703125" style="169" customWidth="1"/>
    <col min="13299" max="13548" width="9.140625" style="169"/>
    <col min="13549" max="13549" width="3.85546875" style="169" customWidth="1"/>
    <col min="13550" max="13550" width="6.140625" style="169" customWidth="1"/>
    <col min="13551" max="13551" width="15.42578125" style="169" customWidth="1"/>
    <col min="13552" max="13552" width="28.140625" style="169" customWidth="1"/>
    <col min="13553" max="13553" width="10.5703125" style="169" customWidth="1"/>
    <col min="13554" max="13554" width="11.5703125" style="169" customWidth="1"/>
    <col min="13555" max="13804" width="9.140625" style="169"/>
    <col min="13805" max="13805" width="3.85546875" style="169" customWidth="1"/>
    <col min="13806" max="13806" width="6.140625" style="169" customWidth="1"/>
    <col min="13807" max="13807" width="15.42578125" style="169" customWidth="1"/>
    <col min="13808" max="13808" width="28.140625" style="169" customWidth="1"/>
    <col min="13809" max="13809" width="10.5703125" style="169" customWidth="1"/>
    <col min="13810" max="13810" width="11.5703125" style="169" customWidth="1"/>
    <col min="13811" max="14060" width="9.140625" style="169"/>
    <col min="14061" max="14061" width="3.85546875" style="169" customWidth="1"/>
    <col min="14062" max="14062" width="6.140625" style="169" customWidth="1"/>
    <col min="14063" max="14063" width="15.42578125" style="169" customWidth="1"/>
    <col min="14064" max="14064" width="28.140625" style="169" customWidth="1"/>
    <col min="14065" max="14065" width="10.5703125" style="169" customWidth="1"/>
    <col min="14066" max="14066" width="11.5703125" style="169" customWidth="1"/>
    <col min="14067" max="14316" width="9.140625" style="169"/>
    <col min="14317" max="14317" width="3.85546875" style="169" customWidth="1"/>
    <col min="14318" max="14318" width="6.140625" style="169" customWidth="1"/>
    <col min="14319" max="14319" width="15.42578125" style="169" customWidth="1"/>
    <col min="14320" max="14320" width="28.140625" style="169" customWidth="1"/>
    <col min="14321" max="14321" width="10.5703125" style="169" customWidth="1"/>
    <col min="14322" max="14322" width="11.5703125" style="169" customWidth="1"/>
    <col min="14323" max="14572" width="9.140625" style="169"/>
    <col min="14573" max="14573" width="3.85546875" style="169" customWidth="1"/>
    <col min="14574" max="14574" width="6.140625" style="169" customWidth="1"/>
    <col min="14575" max="14575" width="15.42578125" style="169" customWidth="1"/>
    <col min="14576" max="14576" width="28.140625" style="169" customWidth="1"/>
    <col min="14577" max="14577" width="10.5703125" style="169" customWidth="1"/>
    <col min="14578" max="14578" width="11.5703125" style="169" customWidth="1"/>
    <col min="14579" max="14828" width="9.140625" style="169"/>
    <col min="14829" max="14829" width="3.85546875" style="169" customWidth="1"/>
    <col min="14830" max="14830" width="6.140625" style="169" customWidth="1"/>
    <col min="14831" max="14831" width="15.42578125" style="169" customWidth="1"/>
    <col min="14832" max="14832" width="28.140625" style="169" customWidth="1"/>
    <col min="14833" max="14833" width="10.5703125" style="169" customWidth="1"/>
    <col min="14834" max="14834" width="11.5703125" style="169" customWidth="1"/>
    <col min="14835" max="15084" width="9.140625" style="169"/>
    <col min="15085" max="15085" width="3.85546875" style="169" customWidth="1"/>
    <col min="15086" max="15086" width="6.140625" style="169" customWidth="1"/>
    <col min="15087" max="15087" width="15.42578125" style="169" customWidth="1"/>
    <col min="15088" max="15088" width="28.140625" style="169" customWidth="1"/>
    <col min="15089" max="15089" width="10.5703125" style="169" customWidth="1"/>
    <col min="15090" max="15090" width="11.5703125" style="169" customWidth="1"/>
    <col min="15091" max="15340" width="9.140625" style="169"/>
    <col min="15341" max="15341" width="3.85546875" style="169" customWidth="1"/>
    <col min="15342" max="15342" width="6.140625" style="169" customWidth="1"/>
    <col min="15343" max="15343" width="15.42578125" style="169" customWidth="1"/>
    <col min="15344" max="15344" width="28.140625" style="169" customWidth="1"/>
    <col min="15345" max="15345" width="10.5703125" style="169" customWidth="1"/>
    <col min="15346" max="15346" width="11.5703125" style="169" customWidth="1"/>
    <col min="15347" max="15596" width="9.140625" style="169"/>
    <col min="15597" max="15597" width="3.85546875" style="169" customWidth="1"/>
    <col min="15598" max="15598" width="6.140625" style="169" customWidth="1"/>
    <col min="15599" max="15599" width="15.42578125" style="169" customWidth="1"/>
    <col min="15600" max="15600" width="28.140625" style="169" customWidth="1"/>
    <col min="15601" max="15601" width="10.5703125" style="169" customWidth="1"/>
    <col min="15602" max="15602" width="11.5703125" style="169" customWidth="1"/>
    <col min="15603" max="15852" width="9.140625" style="169"/>
    <col min="15853" max="15853" width="3.85546875" style="169" customWidth="1"/>
    <col min="15854" max="15854" width="6.140625" style="169" customWidth="1"/>
    <col min="15855" max="15855" width="15.42578125" style="169" customWidth="1"/>
    <col min="15856" max="15856" width="28.140625" style="169" customWidth="1"/>
    <col min="15857" max="15857" width="10.5703125" style="169" customWidth="1"/>
    <col min="15858" max="15858" width="11.5703125" style="169" customWidth="1"/>
    <col min="15859" max="16108" width="9.140625" style="169"/>
    <col min="16109" max="16109" width="3.85546875" style="169" customWidth="1"/>
    <col min="16110" max="16110" width="6.140625" style="169" customWidth="1"/>
    <col min="16111" max="16111" width="15.42578125" style="169" customWidth="1"/>
    <col min="16112" max="16112" width="28.140625" style="169" customWidth="1"/>
    <col min="16113" max="16113" width="10.5703125" style="169" customWidth="1"/>
    <col min="16114" max="16114" width="11.5703125" style="169" customWidth="1"/>
    <col min="16115" max="16384" width="9.140625" style="169"/>
  </cols>
  <sheetData>
    <row r="1" spans="1:23" x14ac:dyDescent="0.25">
      <c r="A1" s="560" t="s">
        <v>670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</row>
    <row r="2" spans="1:23" s="170" customFormat="1" ht="49.5" customHeight="1" x14ac:dyDescent="0.25">
      <c r="A2" s="561" t="s">
        <v>671</v>
      </c>
      <c r="B2" s="433" t="s">
        <v>134</v>
      </c>
      <c r="C2" s="522" t="s">
        <v>136</v>
      </c>
      <c r="D2" s="522" t="s">
        <v>138</v>
      </c>
      <c r="E2" s="522" t="s">
        <v>139</v>
      </c>
      <c r="F2" s="527" t="s">
        <v>672</v>
      </c>
      <c r="G2" s="527"/>
      <c r="H2" s="562" t="s">
        <v>673</v>
      </c>
      <c r="I2" s="563"/>
      <c r="J2" s="564" t="s">
        <v>674</v>
      </c>
      <c r="K2" s="565"/>
      <c r="L2" s="566" t="s">
        <v>675</v>
      </c>
      <c r="M2" s="567"/>
      <c r="N2" s="564" t="s">
        <v>676</v>
      </c>
      <c r="O2" s="565"/>
      <c r="P2" s="564" t="s">
        <v>677</v>
      </c>
      <c r="Q2" s="565"/>
      <c r="R2" s="564" t="s">
        <v>678</v>
      </c>
      <c r="S2" s="565"/>
      <c r="T2" s="559" t="s">
        <v>679</v>
      </c>
      <c r="U2" s="559"/>
      <c r="V2" s="559"/>
      <c r="W2" s="559"/>
    </row>
    <row r="3" spans="1:23" s="170" customFormat="1" ht="47.25" customHeight="1" x14ac:dyDescent="0.25">
      <c r="A3" s="561"/>
      <c r="B3" s="433"/>
      <c r="C3" s="522"/>
      <c r="D3" s="522"/>
      <c r="E3" s="522"/>
      <c r="F3" s="172" t="s">
        <v>668</v>
      </c>
      <c r="G3" s="284" t="s">
        <v>7</v>
      </c>
      <c r="H3" s="284" t="s">
        <v>668</v>
      </c>
      <c r="I3" s="284" t="s">
        <v>7</v>
      </c>
      <c r="J3" s="284" t="s">
        <v>668</v>
      </c>
      <c r="K3" s="391" t="s">
        <v>7</v>
      </c>
      <c r="L3" s="391" t="s">
        <v>668</v>
      </c>
      <c r="M3" s="391" t="s">
        <v>7</v>
      </c>
      <c r="N3" s="391" t="s">
        <v>668</v>
      </c>
      <c r="O3" s="391" t="s">
        <v>7</v>
      </c>
      <c r="P3" s="394" t="s">
        <v>668</v>
      </c>
      <c r="Q3" s="391" t="s">
        <v>7</v>
      </c>
      <c r="R3" s="391" t="s">
        <v>668</v>
      </c>
      <c r="S3" s="391" t="s">
        <v>7</v>
      </c>
      <c r="T3" s="394" t="s">
        <v>141</v>
      </c>
      <c r="U3" s="391" t="s">
        <v>680</v>
      </c>
      <c r="V3" s="394" t="s">
        <v>681</v>
      </c>
      <c r="W3" s="394" t="s">
        <v>682</v>
      </c>
    </row>
    <row r="4" spans="1:23" ht="48" x14ac:dyDescent="0.25">
      <c r="A4" s="173" t="s">
        <v>144</v>
      </c>
      <c r="B4" s="174" t="s">
        <v>10</v>
      </c>
      <c r="C4" s="171">
        <v>1</v>
      </c>
      <c r="D4" s="175" t="s">
        <v>438</v>
      </c>
      <c r="E4" s="175" t="s">
        <v>439</v>
      </c>
      <c r="F4" s="178"/>
      <c r="G4" s="4"/>
      <c r="H4" s="176"/>
      <c r="I4" s="189"/>
      <c r="J4" s="5"/>
      <c r="K4" s="174"/>
      <c r="L4" s="176"/>
      <c r="M4" s="189"/>
      <c r="N4" s="198"/>
      <c r="O4" s="189"/>
      <c r="P4" s="198"/>
      <c r="Q4" s="189"/>
      <c r="R4" s="198"/>
      <c r="S4" s="189"/>
      <c r="T4" s="198"/>
      <c r="U4" s="202"/>
      <c r="V4" s="197"/>
      <c r="W4" s="197"/>
    </row>
    <row r="5" spans="1:23" ht="36" x14ac:dyDescent="0.25">
      <c r="A5" s="173" t="s">
        <v>144</v>
      </c>
      <c r="B5" s="174" t="s">
        <v>10</v>
      </c>
      <c r="C5" s="171">
        <v>1</v>
      </c>
      <c r="D5" s="175" t="s">
        <v>145</v>
      </c>
      <c r="E5" s="175" t="s">
        <v>146</v>
      </c>
      <c r="F5" s="198">
        <v>1</v>
      </c>
      <c r="G5" s="286">
        <v>227500</v>
      </c>
      <c r="H5" s="176"/>
      <c r="I5" s="189"/>
      <c r="J5" s="6">
        <v>1</v>
      </c>
      <c r="K5" s="287">
        <v>227500</v>
      </c>
      <c r="L5" s="176"/>
      <c r="M5" s="189"/>
      <c r="N5" s="76">
        <v>1</v>
      </c>
      <c r="O5" s="197">
        <f>K5-M5</f>
        <v>227500</v>
      </c>
      <c r="P5" s="198">
        <v>1</v>
      </c>
      <c r="Q5" s="197">
        <v>22430</v>
      </c>
      <c r="R5" s="76">
        <v>1</v>
      </c>
      <c r="S5" s="286">
        <v>205070</v>
      </c>
      <c r="T5" s="76">
        <v>1</v>
      </c>
      <c r="U5" s="286">
        <v>205070</v>
      </c>
      <c r="V5" s="287">
        <v>205070</v>
      </c>
      <c r="W5" s="197"/>
    </row>
    <row r="6" spans="1:23" ht="60" x14ac:dyDescent="0.25">
      <c r="A6" s="173" t="s">
        <v>144</v>
      </c>
      <c r="B6" s="174" t="s">
        <v>10</v>
      </c>
      <c r="C6" s="171">
        <v>1</v>
      </c>
      <c r="D6" s="175" t="s">
        <v>441</v>
      </c>
      <c r="E6" s="175" t="s">
        <v>442</v>
      </c>
      <c r="F6" s="178"/>
      <c r="G6" s="286"/>
      <c r="H6" s="171"/>
      <c r="I6" s="189"/>
      <c r="J6" s="288"/>
      <c r="K6" s="174"/>
      <c r="L6" s="176"/>
      <c r="M6" s="197"/>
      <c r="N6" s="198"/>
      <c r="O6" s="197"/>
      <c r="P6" s="198"/>
      <c r="Q6" s="197"/>
      <c r="R6" s="198"/>
      <c r="S6" s="189"/>
      <c r="T6" s="198"/>
      <c r="U6" s="202"/>
      <c r="V6" s="197"/>
      <c r="W6" s="197"/>
    </row>
    <row r="7" spans="1:23" ht="48" x14ac:dyDescent="0.25">
      <c r="A7" s="173" t="s">
        <v>144</v>
      </c>
      <c r="B7" s="174" t="s">
        <v>10</v>
      </c>
      <c r="C7" s="171">
        <v>1</v>
      </c>
      <c r="D7" s="175" t="s">
        <v>444</v>
      </c>
      <c r="E7" s="17" t="s">
        <v>445</v>
      </c>
      <c r="F7" s="178"/>
      <c r="G7" s="286"/>
      <c r="H7" s="171"/>
      <c r="I7" s="189"/>
      <c r="J7" s="288"/>
      <c r="K7" s="174"/>
      <c r="L7" s="176"/>
      <c r="M7" s="189"/>
      <c r="N7" s="198"/>
      <c r="O7" s="197"/>
      <c r="P7" s="198"/>
      <c r="Q7" s="197"/>
      <c r="R7" s="198"/>
      <c r="S7" s="189"/>
      <c r="T7" s="198"/>
      <c r="U7" s="202"/>
      <c r="V7" s="197"/>
      <c r="W7" s="197"/>
    </row>
    <row r="8" spans="1:23" ht="84" x14ac:dyDescent="0.25">
      <c r="A8" s="173" t="s">
        <v>144</v>
      </c>
      <c r="B8" s="174" t="s">
        <v>10</v>
      </c>
      <c r="C8" s="171">
        <v>1</v>
      </c>
      <c r="D8" s="175" t="s">
        <v>447</v>
      </c>
      <c r="E8" s="175" t="s">
        <v>448</v>
      </c>
      <c r="F8" s="178"/>
      <c r="G8" s="286"/>
      <c r="H8" s="289"/>
      <c r="I8" s="189"/>
      <c r="J8" s="288"/>
      <c r="K8" s="174"/>
      <c r="L8" s="176"/>
      <c r="M8" s="189"/>
      <c r="N8" s="198"/>
      <c r="O8" s="197"/>
      <c r="P8" s="198"/>
      <c r="Q8" s="197"/>
      <c r="R8" s="198"/>
      <c r="S8" s="189"/>
      <c r="T8" s="198"/>
      <c r="U8" s="202"/>
      <c r="V8" s="197"/>
      <c r="W8" s="197"/>
    </row>
    <row r="9" spans="1:23" ht="36" x14ac:dyDescent="0.25">
      <c r="A9" s="173" t="s">
        <v>144</v>
      </c>
      <c r="B9" s="174" t="s">
        <v>10</v>
      </c>
      <c r="C9" s="171">
        <v>1</v>
      </c>
      <c r="D9" s="179" t="s">
        <v>449</v>
      </c>
      <c r="E9" s="175" t="s">
        <v>450</v>
      </c>
      <c r="F9" s="198">
        <v>1</v>
      </c>
      <c r="G9" s="286">
        <v>181150</v>
      </c>
      <c r="H9" s="171"/>
      <c r="I9" s="189"/>
      <c r="J9" s="6">
        <v>1</v>
      </c>
      <c r="K9" s="185">
        <v>181150</v>
      </c>
      <c r="L9" s="390">
        <v>1</v>
      </c>
      <c r="M9" s="197">
        <v>181150</v>
      </c>
      <c r="N9" s="198"/>
      <c r="O9" s="197"/>
      <c r="P9" s="198"/>
      <c r="Q9" s="197"/>
      <c r="R9" s="198"/>
      <c r="S9" s="197">
        <v>0</v>
      </c>
      <c r="T9" s="198"/>
      <c r="U9" s="202"/>
      <c r="V9" s="197"/>
      <c r="W9" s="197"/>
    </row>
    <row r="10" spans="1:23" s="183" customFormat="1" ht="15" customHeight="1" x14ac:dyDescent="0.25">
      <c r="A10" s="526" t="s">
        <v>208</v>
      </c>
      <c r="B10" s="526"/>
      <c r="C10" s="180">
        <f>C9+C8+C7+C6+C5+C4</f>
        <v>6</v>
      </c>
      <c r="D10" s="525"/>
      <c r="E10" s="525"/>
      <c r="F10" s="182">
        <f>SUM(F5:F9)</f>
        <v>2</v>
      </c>
      <c r="G10" s="16">
        <f>SUM(G5:G9)</f>
        <v>408650</v>
      </c>
      <c r="H10" s="182">
        <v>0</v>
      </c>
      <c r="I10" s="16">
        <v>0</v>
      </c>
      <c r="J10" s="182">
        <v>2</v>
      </c>
      <c r="K10" s="401">
        <v>408650</v>
      </c>
      <c r="L10" s="398">
        <v>1</v>
      </c>
      <c r="M10" s="401">
        <v>181150</v>
      </c>
      <c r="N10" s="388">
        <f>SUM(N5:N9)</f>
        <v>1</v>
      </c>
      <c r="O10" s="193">
        <f t="shared" ref="O10:O68" si="0">K10-M10</f>
        <v>227500</v>
      </c>
      <c r="P10" s="398">
        <f>SUM(P5:P9)</f>
        <v>1</v>
      </c>
      <c r="Q10" s="401">
        <f>SUM(Q5:Q9)</f>
        <v>22430</v>
      </c>
      <c r="R10" s="388">
        <f>SUM(R5:R9)</f>
        <v>1</v>
      </c>
      <c r="S10" s="401">
        <v>205070</v>
      </c>
      <c r="T10" s="388">
        <f>SUM(T5:T9)</f>
        <v>1</v>
      </c>
      <c r="U10" s="401">
        <v>205070</v>
      </c>
      <c r="V10" s="193">
        <f>SUM(V4:V9)</f>
        <v>205070</v>
      </c>
      <c r="W10" s="193">
        <f>SUM(W4:W9)</f>
        <v>0</v>
      </c>
    </row>
    <row r="11" spans="1:23" x14ac:dyDescent="0.25">
      <c r="A11" s="173" t="s">
        <v>144</v>
      </c>
      <c r="B11" s="175" t="s">
        <v>12</v>
      </c>
      <c r="C11" s="171">
        <v>0</v>
      </c>
      <c r="D11" s="179"/>
      <c r="E11" s="175"/>
      <c r="F11" s="178"/>
      <c r="G11" s="4"/>
      <c r="H11" s="171"/>
      <c r="I11" s="189"/>
      <c r="J11" s="5"/>
      <c r="K11" s="174"/>
      <c r="L11" s="176"/>
      <c r="M11" s="189"/>
      <c r="N11" s="198"/>
      <c r="O11" s="197"/>
      <c r="P11" s="198"/>
      <c r="Q11" s="189"/>
      <c r="R11" s="198"/>
      <c r="S11" s="189"/>
      <c r="T11" s="198"/>
      <c r="U11" s="202"/>
      <c r="V11" s="197"/>
      <c r="W11" s="197"/>
    </row>
    <row r="12" spans="1:23" s="183" customFormat="1" ht="15" customHeight="1" x14ac:dyDescent="0.25">
      <c r="A12" s="526" t="s">
        <v>452</v>
      </c>
      <c r="B12" s="526"/>
      <c r="C12" s="180">
        <f>SUM(C11)</f>
        <v>0</v>
      </c>
      <c r="D12" s="525"/>
      <c r="E12" s="525"/>
      <c r="F12" s="182">
        <v>0</v>
      </c>
      <c r="G12" s="16">
        <v>0</v>
      </c>
      <c r="H12" s="182">
        <v>0</v>
      </c>
      <c r="I12" s="16">
        <v>0</v>
      </c>
      <c r="J12" s="182">
        <v>0</v>
      </c>
      <c r="K12" s="401">
        <v>0</v>
      </c>
      <c r="L12" s="398">
        <v>0</v>
      </c>
      <c r="M12" s="401">
        <v>0</v>
      </c>
      <c r="N12" s="388">
        <v>0</v>
      </c>
      <c r="O12" s="193">
        <f t="shared" si="0"/>
        <v>0</v>
      </c>
      <c r="P12" s="388">
        <v>0</v>
      </c>
      <c r="Q12" s="401">
        <v>0</v>
      </c>
      <c r="R12" s="388">
        <v>0</v>
      </c>
      <c r="S12" s="401">
        <v>0</v>
      </c>
      <c r="T12" s="388">
        <v>0</v>
      </c>
      <c r="U12" s="401">
        <v>0</v>
      </c>
      <c r="V12" s="401">
        <v>0</v>
      </c>
      <c r="W12" s="401">
        <v>0</v>
      </c>
    </row>
    <row r="13" spans="1:23" x14ac:dyDescent="0.25">
      <c r="A13" s="173" t="s">
        <v>144</v>
      </c>
      <c r="B13" s="175" t="s">
        <v>15</v>
      </c>
      <c r="C13" s="171">
        <v>0</v>
      </c>
      <c r="D13" s="179"/>
      <c r="E13" s="175"/>
      <c r="F13" s="178"/>
      <c r="G13" s="4"/>
      <c r="H13" s="171"/>
      <c r="I13" s="189"/>
      <c r="J13" s="5"/>
      <c r="K13" s="174"/>
      <c r="L13" s="176"/>
      <c r="M13" s="189"/>
      <c r="N13" s="198"/>
      <c r="O13" s="197"/>
      <c r="P13" s="198"/>
      <c r="Q13" s="189"/>
      <c r="R13" s="198"/>
      <c r="S13" s="189"/>
      <c r="T13" s="198"/>
      <c r="U13" s="202"/>
      <c r="V13" s="197"/>
      <c r="W13" s="197"/>
    </row>
    <row r="14" spans="1:23" s="183" customFormat="1" ht="15" customHeight="1" x14ac:dyDescent="0.25">
      <c r="A14" s="526" t="s">
        <v>453</v>
      </c>
      <c r="B14" s="526"/>
      <c r="C14" s="180">
        <f>SUM(C13)</f>
        <v>0</v>
      </c>
      <c r="D14" s="525"/>
      <c r="E14" s="525"/>
      <c r="F14" s="182">
        <v>0</v>
      </c>
      <c r="G14" s="16">
        <v>0</v>
      </c>
      <c r="H14" s="182">
        <v>0</v>
      </c>
      <c r="I14" s="16">
        <v>0</v>
      </c>
      <c r="J14" s="182">
        <v>0</v>
      </c>
      <c r="K14" s="401">
        <v>0</v>
      </c>
      <c r="L14" s="398">
        <v>0</v>
      </c>
      <c r="M14" s="401">
        <v>0</v>
      </c>
      <c r="N14" s="388">
        <v>0</v>
      </c>
      <c r="O14" s="193">
        <f t="shared" si="0"/>
        <v>0</v>
      </c>
      <c r="P14" s="388">
        <v>0</v>
      </c>
      <c r="Q14" s="401">
        <v>0</v>
      </c>
      <c r="R14" s="388">
        <v>0</v>
      </c>
      <c r="S14" s="401">
        <v>0</v>
      </c>
      <c r="T14" s="388">
        <v>0</v>
      </c>
      <c r="U14" s="401">
        <v>0</v>
      </c>
      <c r="V14" s="401">
        <v>0</v>
      </c>
      <c r="W14" s="401">
        <v>0</v>
      </c>
    </row>
    <row r="15" spans="1:23" ht="36" x14ac:dyDescent="0.25">
      <c r="A15" s="173" t="s">
        <v>144</v>
      </c>
      <c r="B15" s="174" t="s">
        <v>17</v>
      </c>
      <c r="C15" s="171">
        <v>1</v>
      </c>
      <c r="D15" s="175" t="s">
        <v>454</v>
      </c>
      <c r="E15" s="175" t="s">
        <v>455</v>
      </c>
      <c r="F15" s="198">
        <v>1</v>
      </c>
      <c r="G15" s="286">
        <v>100300</v>
      </c>
      <c r="H15" s="171"/>
      <c r="I15" s="189"/>
      <c r="J15" s="6">
        <v>1</v>
      </c>
      <c r="K15" s="185">
        <v>100300</v>
      </c>
      <c r="L15" s="390">
        <v>1</v>
      </c>
      <c r="M15" s="197">
        <v>100300</v>
      </c>
      <c r="N15" s="198"/>
      <c r="O15" s="197"/>
      <c r="P15" s="198"/>
      <c r="Q15" s="197"/>
      <c r="R15" s="198"/>
      <c r="S15" s="197">
        <v>0</v>
      </c>
      <c r="T15" s="198"/>
      <c r="U15" s="202"/>
      <c r="V15" s="197"/>
      <c r="W15" s="197"/>
    </row>
    <row r="16" spans="1:23" s="183" customFormat="1" ht="15" customHeight="1" x14ac:dyDescent="0.25">
      <c r="A16" s="526" t="s">
        <v>457</v>
      </c>
      <c r="B16" s="526"/>
      <c r="C16" s="180">
        <f>SUM(C15)</f>
        <v>1</v>
      </c>
      <c r="D16" s="526"/>
      <c r="E16" s="526"/>
      <c r="F16" s="182">
        <f>SUM(F15)</f>
        <v>1</v>
      </c>
      <c r="G16" s="16">
        <v>100300</v>
      </c>
      <c r="H16" s="182">
        <v>0</v>
      </c>
      <c r="I16" s="16">
        <v>0</v>
      </c>
      <c r="J16" s="182">
        <v>1</v>
      </c>
      <c r="K16" s="401">
        <v>100300</v>
      </c>
      <c r="L16" s="398">
        <v>1</v>
      </c>
      <c r="M16" s="401">
        <v>100300</v>
      </c>
      <c r="N16" s="388">
        <f t="shared" ref="N16" si="1">SUM(N15)</f>
        <v>0</v>
      </c>
      <c r="O16" s="193">
        <f t="shared" si="0"/>
        <v>0</v>
      </c>
      <c r="P16" s="388">
        <v>0</v>
      </c>
      <c r="Q16" s="401">
        <v>0</v>
      </c>
      <c r="R16" s="388">
        <f t="shared" ref="R16:T16" si="2">SUM(R15)</f>
        <v>0</v>
      </c>
      <c r="S16" s="401">
        <v>0</v>
      </c>
      <c r="T16" s="388">
        <f t="shared" si="2"/>
        <v>0</v>
      </c>
      <c r="U16" s="401">
        <v>0</v>
      </c>
      <c r="V16" s="401">
        <v>0</v>
      </c>
      <c r="W16" s="401">
        <v>0</v>
      </c>
    </row>
    <row r="17" spans="1:23" s="170" customFormat="1" x14ac:dyDescent="0.25">
      <c r="A17" s="173" t="s">
        <v>144</v>
      </c>
      <c r="B17" s="4" t="s">
        <v>19</v>
      </c>
      <c r="C17" s="5">
        <v>0</v>
      </c>
      <c r="D17" s="174"/>
      <c r="E17" s="174"/>
      <c r="F17" s="6"/>
      <c r="G17" s="4"/>
      <c r="H17" s="5"/>
      <c r="I17" s="202"/>
      <c r="J17" s="5"/>
      <c r="K17" s="4"/>
      <c r="L17" s="240"/>
      <c r="M17" s="202"/>
      <c r="N17" s="76"/>
      <c r="O17" s="197"/>
      <c r="P17" s="76"/>
      <c r="Q17" s="202"/>
      <c r="R17" s="76"/>
      <c r="S17" s="202"/>
      <c r="T17" s="76"/>
      <c r="U17" s="202"/>
      <c r="V17" s="290"/>
      <c r="W17" s="290"/>
    </row>
    <row r="18" spans="1:23" s="184" customFormat="1" ht="15" customHeight="1" x14ac:dyDescent="0.25">
      <c r="A18" s="526" t="s">
        <v>458</v>
      </c>
      <c r="B18" s="526"/>
      <c r="C18" s="3">
        <f>SUM(C17)</f>
        <v>0</v>
      </c>
      <c r="D18" s="526"/>
      <c r="E18" s="526"/>
      <c r="F18" s="182">
        <v>0</v>
      </c>
      <c r="G18" s="16">
        <v>0</v>
      </c>
      <c r="H18" s="182">
        <v>0</v>
      </c>
      <c r="I18" s="16">
        <v>0</v>
      </c>
      <c r="J18" s="182">
        <v>0</v>
      </c>
      <c r="K18" s="401">
        <v>0</v>
      </c>
      <c r="L18" s="398">
        <v>0</v>
      </c>
      <c r="M18" s="401">
        <v>0</v>
      </c>
      <c r="N18" s="388">
        <v>0</v>
      </c>
      <c r="O18" s="193">
        <f t="shared" si="0"/>
        <v>0</v>
      </c>
      <c r="P18" s="388">
        <v>0</v>
      </c>
      <c r="Q18" s="401">
        <v>0</v>
      </c>
      <c r="R18" s="388">
        <v>0</v>
      </c>
      <c r="S18" s="401">
        <v>0</v>
      </c>
      <c r="T18" s="388">
        <v>0</v>
      </c>
      <c r="U18" s="401">
        <v>0</v>
      </c>
      <c r="V18" s="401">
        <v>0</v>
      </c>
      <c r="W18" s="401">
        <v>0</v>
      </c>
    </row>
    <row r="19" spans="1:23" s="170" customFormat="1" x14ac:dyDescent="0.25">
      <c r="A19" s="173" t="s">
        <v>144</v>
      </c>
      <c r="B19" s="4" t="s">
        <v>21</v>
      </c>
      <c r="C19" s="5">
        <v>0</v>
      </c>
      <c r="D19" s="174"/>
      <c r="E19" s="174"/>
      <c r="F19" s="6"/>
      <c r="G19" s="4"/>
      <c r="H19" s="5"/>
      <c r="I19" s="202"/>
      <c r="J19" s="5"/>
      <c r="K19" s="4"/>
      <c r="L19" s="240"/>
      <c r="M19" s="202"/>
      <c r="N19" s="76"/>
      <c r="O19" s="197"/>
      <c r="P19" s="76"/>
      <c r="Q19" s="202"/>
      <c r="R19" s="76"/>
      <c r="S19" s="202"/>
      <c r="T19" s="76"/>
      <c r="U19" s="202"/>
      <c r="V19" s="290"/>
      <c r="W19" s="290"/>
    </row>
    <row r="20" spans="1:23" s="184" customFormat="1" ht="15" customHeight="1" x14ac:dyDescent="0.25">
      <c r="A20" s="526" t="s">
        <v>459</v>
      </c>
      <c r="B20" s="526"/>
      <c r="C20" s="3">
        <f>SUM(C19)</f>
        <v>0</v>
      </c>
      <c r="D20" s="526"/>
      <c r="E20" s="526"/>
      <c r="F20" s="182">
        <v>0</v>
      </c>
      <c r="G20" s="16">
        <v>0</v>
      </c>
      <c r="H20" s="182">
        <v>0</v>
      </c>
      <c r="I20" s="16">
        <v>0</v>
      </c>
      <c r="J20" s="182">
        <v>0</v>
      </c>
      <c r="K20" s="401">
        <v>0</v>
      </c>
      <c r="L20" s="398">
        <v>0</v>
      </c>
      <c r="M20" s="401">
        <v>0</v>
      </c>
      <c r="N20" s="388">
        <v>0</v>
      </c>
      <c r="O20" s="193">
        <f t="shared" si="0"/>
        <v>0</v>
      </c>
      <c r="P20" s="388">
        <v>0</v>
      </c>
      <c r="Q20" s="401">
        <v>0</v>
      </c>
      <c r="R20" s="388">
        <v>0</v>
      </c>
      <c r="S20" s="401">
        <v>0</v>
      </c>
      <c r="T20" s="388">
        <v>0</v>
      </c>
      <c r="U20" s="401">
        <v>0</v>
      </c>
      <c r="V20" s="401">
        <v>0</v>
      </c>
      <c r="W20" s="401">
        <v>0</v>
      </c>
    </row>
    <row r="21" spans="1:23" s="170" customFormat="1" ht="24" x14ac:dyDescent="0.25">
      <c r="A21" s="173" t="s">
        <v>144</v>
      </c>
      <c r="B21" s="174" t="s">
        <v>23</v>
      </c>
      <c r="C21" s="171">
        <v>1</v>
      </c>
      <c r="D21" s="175" t="s">
        <v>209</v>
      </c>
      <c r="E21" s="175" t="s">
        <v>210</v>
      </c>
      <c r="F21" s="178">
        <v>1</v>
      </c>
      <c r="G21" s="7">
        <v>71000</v>
      </c>
      <c r="H21" s="5"/>
      <c r="I21" s="202"/>
      <c r="J21" s="6">
        <v>1</v>
      </c>
      <c r="K21" s="9">
        <v>71000</v>
      </c>
      <c r="L21" s="240"/>
      <c r="M21" s="202"/>
      <c r="N21" s="76">
        <v>1</v>
      </c>
      <c r="O21" s="197">
        <f t="shared" si="0"/>
        <v>71000</v>
      </c>
      <c r="P21" s="76"/>
      <c r="Q21" s="202"/>
      <c r="R21" s="76">
        <v>1</v>
      </c>
      <c r="S21" s="9">
        <v>71000</v>
      </c>
      <c r="T21" s="76">
        <v>1</v>
      </c>
      <c r="U21" s="290">
        <v>71000</v>
      </c>
      <c r="V21" s="290">
        <v>71000</v>
      </c>
      <c r="W21" s="290"/>
    </row>
    <row r="22" spans="1:23" s="184" customFormat="1" ht="15" customHeight="1" x14ac:dyDescent="0.25">
      <c r="A22" s="526" t="s">
        <v>212</v>
      </c>
      <c r="B22" s="526"/>
      <c r="C22" s="180">
        <f>SUM(C21)</f>
        <v>1</v>
      </c>
      <c r="D22" s="526"/>
      <c r="E22" s="526"/>
      <c r="F22" s="182">
        <f>SUM(F21)</f>
        <v>1</v>
      </c>
      <c r="G22" s="11">
        <v>71000</v>
      </c>
      <c r="H22" s="182">
        <v>0</v>
      </c>
      <c r="I22" s="11">
        <v>0</v>
      </c>
      <c r="J22" s="182">
        <v>1</v>
      </c>
      <c r="K22" s="11">
        <v>71000</v>
      </c>
      <c r="L22" s="182">
        <v>0</v>
      </c>
      <c r="M22" s="11">
        <v>0</v>
      </c>
      <c r="N22" s="10">
        <f t="shared" ref="N22" si="3">SUM(N21)</f>
        <v>1</v>
      </c>
      <c r="O22" s="193">
        <f t="shared" si="0"/>
        <v>71000</v>
      </c>
      <c r="P22" s="10">
        <v>0</v>
      </c>
      <c r="Q22" s="11">
        <v>0</v>
      </c>
      <c r="R22" s="10">
        <f t="shared" ref="R22:T22" si="4">SUM(R21)</f>
        <v>1</v>
      </c>
      <c r="S22" s="11">
        <v>71000</v>
      </c>
      <c r="T22" s="10">
        <f t="shared" si="4"/>
        <v>1</v>
      </c>
      <c r="U22" s="11">
        <v>71000</v>
      </c>
      <c r="V22" s="208">
        <f>SUM(V21)</f>
        <v>71000</v>
      </c>
      <c r="W22" s="208">
        <f>SUM(W21)</f>
        <v>0</v>
      </c>
    </row>
    <row r="23" spans="1:23" ht="96" x14ac:dyDescent="0.25">
      <c r="A23" s="173" t="s">
        <v>144</v>
      </c>
      <c r="B23" s="174" t="s">
        <v>26</v>
      </c>
      <c r="C23" s="171">
        <v>1</v>
      </c>
      <c r="D23" s="175" t="s">
        <v>460</v>
      </c>
      <c r="E23" s="175" t="s">
        <v>461</v>
      </c>
      <c r="F23" s="178"/>
      <c r="G23" s="4"/>
      <c r="H23" s="171"/>
      <c r="I23" s="189"/>
      <c r="J23" s="5"/>
      <c r="K23" s="174"/>
      <c r="L23" s="176"/>
      <c r="M23" s="189"/>
      <c r="N23" s="198"/>
      <c r="O23" s="197"/>
      <c r="P23" s="198"/>
      <c r="Q23" s="189"/>
      <c r="R23" s="198"/>
      <c r="S23" s="189"/>
      <c r="T23" s="198"/>
      <c r="U23" s="202"/>
      <c r="V23" s="197"/>
      <c r="W23" s="197"/>
    </row>
    <row r="24" spans="1:23" ht="60" x14ac:dyDescent="0.25">
      <c r="A24" s="173" t="s">
        <v>144</v>
      </c>
      <c r="B24" s="174" t="s">
        <v>26</v>
      </c>
      <c r="C24" s="171">
        <v>1</v>
      </c>
      <c r="D24" s="175" t="s">
        <v>463</v>
      </c>
      <c r="E24" s="175" t="s">
        <v>464</v>
      </c>
      <c r="F24" s="178"/>
      <c r="G24" s="4"/>
      <c r="H24" s="171"/>
      <c r="I24" s="189"/>
      <c r="J24" s="5"/>
      <c r="K24" s="174"/>
      <c r="L24" s="176"/>
      <c r="M24" s="189"/>
      <c r="N24" s="198"/>
      <c r="O24" s="197"/>
      <c r="P24" s="198"/>
      <c r="Q24" s="189"/>
      <c r="R24" s="198"/>
      <c r="S24" s="189"/>
      <c r="T24" s="198"/>
      <c r="U24" s="202"/>
      <c r="V24" s="197"/>
      <c r="W24" s="197"/>
    </row>
    <row r="25" spans="1:23" s="183" customFormat="1" ht="15" customHeight="1" x14ac:dyDescent="0.25">
      <c r="A25" s="526" t="s">
        <v>222</v>
      </c>
      <c r="B25" s="526"/>
      <c r="C25" s="180">
        <f>SUM(C23:C24)</f>
        <v>2</v>
      </c>
      <c r="D25" s="526"/>
      <c r="E25" s="526"/>
      <c r="F25" s="182">
        <v>0</v>
      </c>
      <c r="G25" s="16">
        <v>0</v>
      </c>
      <c r="H25" s="182">
        <v>0</v>
      </c>
      <c r="I25" s="16">
        <v>0</v>
      </c>
      <c r="J25" s="182">
        <v>0</v>
      </c>
      <c r="K25" s="16">
        <v>0</v>
      </c>
      <c r="L25" s="182">
        <v>0</v>
      </c>
      <c r="M25" s="16">
        <v>0</v>
      </c>
      <c r="N25" s="10">
        <v>0</v>
      </c>
      <c r="O25" s="193">
        <f t="shared" si="0"/>
        <v>0</v>
      </c>
      <c r="P25" s="10">
        <v>0</v>
      </c>
      <c r="Q25" s="16">
        <v>0</v>
      </c>
      <c r="R25" s="10">
        <v>0</v>
      </c>
      <c r="S25" s="16">
        <v>0</v>
      </c>
      <c r="T25" s="10">
        <v>0</v>
      </c>
      <c r="U25" s="16">
        <v>0</v>
      </c>
      <c r="V25" s="16">
        <v>0</v>
      </c>
      <c r="W25" s="16">
        <v>0</v>
      </c>
    </row>
    <row r="26" spans="1:23" s="170" customFormat="1" ht="36" x14ac:dyDescent="0.25">
      <c r="A26" s="173" t="s">
        <v>144</v>
      </c>
      <c r="B26" s="4" t="s">
        <v>28</v>
      </c>
      <c r="C26" s="5">
        <v>1</v>
      </c>
      <c r="D26" s="17" t="s">
        <v>466</v>
      </c>
      <c r="E26" s="17" t="s">
        <v>467</v>
      </c>
      <c r="F26" s="178">
        <v>1</v>
      </c>
      <c r="G26" s="7">
        <v>116750</v>
      </c>
      <c r="H26" s="5">
        <v>1</v>
      </c>
      <c r="I26" s="290">
        <v>116750</v>
      </c>
      <c r="J26" s="44"/>
      <c r="K26" s="4"/>
      <c r="L26" s="182"/>
      <c r="M26" s="202"/>
      <c r="N26" s="76"/>
      <c r="O26" s="197"/>
      <c r="P26" s="76"/>
      <c r="Q26" s="202"/>
      <c r="R26" s="76"/>
      <c r="S26" s="202"/>
      <c r="T26" s="76"/>
      <c r="U26" s="202"/>
      <c r="V26" s="290"/>
      <c r="W26" s="290"/>
    </row>
    <row r="27" spans="1:23" s="184" customFormat="1" ht="15" customHeight="1" x14ac:dyDescent="0.25">
      <c r="A27" s="526" t="s">
        <v>231</v>
      </c>
      <c r="B27" s="526"/>
      <c r="C27" s="3">
        <f>SUM(C26)</f>
        <v>1</v>
      </c>
      <c r="D27" s="433"/>
      <c r="E27" s="433"/>
      <c r="F27" s="10">
        <f>SUM(F26)</f>
        <v>1</v>
      </c>
      <c r="G27" s="11">
        <v>116750</v>
      </c>
      <c r="H27" s="182">
        <v>1</v>
      </c>
      <c r="I27" s="11">
        <v>116750</v>
      </c>
      <c r="J27" s="182">
        <v>0</v>
      </c>
      <c r="K27" s="11">
        <v>0</v>
      </c>
      <c r="L27" s="182">
        <v>0</v>
      </c>
      <c r="M27" s="11">
        <v>0</v>
      </c>
      <c r="N27" s="10">
        <v>0</v>
      </c>
      <c r="O27" s="193">
        <f t="shared" si="0"/>
        <v>0</v>
      </c>
      <c r="P27" s="10">
        <v>0</v>
      </c>
      <c r="Q27" s="11">
        <v>0</v>
      </c>
      <c r="R27" s="10">
        <v>0</v>
      </c>
      <c r="S27" s="11">
        <v>0</v>
      </c>
      <c r="T27" s="10">
        <v>0</v>
      </c>
      <c r="U27" s="11">
        <v>0</v>
      </c>
      <c r="V27" s="11">
        <v>0</v>
      </c>
      <c r="W27" s="11">
        <v>0</v>
      </c>
    </row>
    <row r="28" spans="1:23" ht="96" x14ac:dyDescent="0.25">
      <c r="A28" s="173" t="s">
        <v>144</v>
      </c>
      <c r="B28" s="174" t="s">
        <v>30</v>
      </c>
      <c r="C28" s="171">
        <v>1</v>
      </c>
      <c r="D28" s="175" t="s">
        <v>468</v>
      </c>
      <c r="E28" s="175" t="s">
        <v>469</v>
      </c>
      <c r="F28" s="178"/>
      <c r="G28" s="4"/>
      <c r="H28" s="171"/>
      <c r="I28" s="189"/>
      <c r="J28" s="5"/>
      <c r="K28" s="174"/>
      <c r="L28" s="182"/>
      <c r="M28" s="189"/>
      <c r="N28" s="198"/>
      <c r="O28" s="197"/>
      <c r="P28" s="198"/>
      <c r="Q28" s="189"/>
      <c r="R28" s="198"/>
      <c r="S28" s="189"/>
      <c r="T28" s="198"/>
      <c r="U28" s="202"/>
      <c r="V28" s="197"/>
      <c r="W28" s="197"/>
    </row>
    <row r="29" spans="1:23" s="183" customFormat="1" ht="15" customHeight="1" x14ac:dyDescent="0.25">
      <c r="A29" s="526" t="s">
        <v>253</v>
      </c>
      <c r="B29" s="526"/>
      <c r="C29" s="180">
        <f>SUM(C28)</f>
        <v>1</v>
      </c>
      <c r="D29" s="526"/>
      <c r="E29" s="526"/>
      <c r="F29" s="182">
        <v>0</v>
      </c>
      <c r="G29" s="16">
        <v>0</v>
      </c>
      <c r="H29" s="182">
        <v>0</v>
      </c>
      <c r="I29" s="16">
        <v>0</v>
      </c>
      <c r="J29" s="182">
        <v>0</v>
      </c>
      <c r="K29" s="16">
        <v>0</v>
      </c>
      <c r="L29" s="182">
        <v>0</v>
      </c>
      <c r="M29" s="16">
        <v>0</v>
      </c>
      <c r="N29" s="10">
        <v>0</v>
      </c>
      <c r="O29" s="193">
        <f t="shared" si="0"/>
        <v>0</v>
      </c>
      <c r="P29" s="10">
        <v>0</v>
      </c>
      <c r="Q29" s="16">
        <v>0</v>
      </c>
      <c r="R29" s="10">
        <v>0</v>
      </c>
      <c r="S29" s="16">
        <v>0</v>
      </c>
      <c r="T29" s="10">
        <v>0</v>
      </c>
      <c r="U29" s="16">
        <v>0</v>
      </c>
      <c r="V29" s="16">
        <v>0</v>
      </c>
      <c r="W29" s="16">
        <v>0</v>
      </c>
    </row>
    <row r="30" spans="1:23" ht="72" x14ac:dyDescent="0.25">
      <c r="A30" s="173" t="s">
        <v>144</v>
      </c>
      <c r="B30" s="174" t="s">
        <v>37</v>
      </c>
      <c r="C30" s="171">
        <v>1</v>
      </c>
      <c r="D30" s="175" t="s">
        <v>471</v>
      </c>
      <c r="E30" s="175" t="s">
        <v>472</v>
      </c>
      <c r="F30" s="178">
        <v>1</v>
      </c>
      <c r="G30" s="7">
        <v>240950</v>
      </c>
      <c r="H30" s="171"/>
      <c r="I30" s="189"/>
      <c r="J30" s="6">
        <v>1</v>
      </c>
      <c r="K30" s="185">
        <v>240950</v>
      </c>
      <c r="L30" s="176">
        <v>1</v>
      </c>
      <c r="M30" s="197">
        <v>240950</v>
      </c>
      <c r="N30" s="198"/>
      <c r="O30" s="197"/>
      <c r="P30" s="198"/>
      <c r="Q30" s="197"/>
      <c r="R30" s="198"/>
      <c r="S30" s="197"/>
      <c r="T30" s="198"/>
      <c r="U30" s="202"/>
      <c r="V30" s="197"/>
      <c r="W30" s="197"/>
    </row>
    <row r="31" spans="1:23" ht="120" x14ac:dyDescent="0.25">
      <c r="A31" s="173" t="s">
        <v>144</v>
      </c>
      <c r="B31" s="174" t="s">
        <v>37</v>
      </c>
      <c r="C31" s="171">
        <v>1</v>
      </c>
      <c r="D31" s="175" t="s">
        <v>474</v>
      </c>
      <c r="E31" s="175" t="s">
        <v>475</v>
      </c>
      <c r="F31" s="178"/>
      <c r="G31" s="7"/>
      <c r="H31" s="171"/>
      <c r="I31" s="189"/>
      <c r="J31" s="44"/>
      <c r="K31" s="174"/>
      <c r="L31" s="176"/>
      <c r="M31" s="189"/>
      <c r="N31" s="198"/>
      <c r="O31" s="197"/>
      <c r="P31" s="198"/>
      <c r="Q31" s="189"/>
      <c r="R31" s="198"/>
      <c r="S31" s="189"/>
      <c r="T31" s="198"/>
      <c r="U31" s="202"/>
      <c r="V31" s="197"/>
      <c r="W31" s="197"/>
    </row>
    <row r="32" spans="1:23" ht="48" x14ac:dyDescent="0.25">
      <c r="A32" s="173" t="s">
        <v>144</v>
      </c>
      <c r="B32" s="174" t="s">
        <v>37</v>
      </c>
      <c r="C32" s="171">
        <v>1</v>
      </c>
      <c r="D32" s="175" t="s">
        <v>477</v>
      </c>
      <c r="E32" s="175" t="s">
        <v>478</v>
      </c>
      <c r="F32" s="178">
        <v>1</v>
      </c>
      <c r="G32" s="7">
        <v>210800</v>
      </c>
      <c r="H32" s="171"/>
      <c r="I32" s="189"/>
      <c r="J32" s="6">
        <v>1</v>
      </c>
      <c r="K32" s="185">
        <v>210800</v>
      </c>
      <c r="L32" s="176">
        <v>1</v>
      </c>
      <c r="M32" s="197">
        <v>210800</v>
      </c>
      <c r="N32" s="198"/>
      <c r="O32" s="197"/>
      <c r="P32" s="198"/>
      <c r="Q32" s="197"/>
      <c r="R32" s="198"/>
      <c r="S32" s="197"/>
      <c r="T32" s="198"/>
      <c r="U32" s="202"/>
      <c r="V32" s="197"/>
      <c r="W32" s="197"/>
    </row>
    <row r="33" spans="1:23" ht="48" x14ac:dyDescent="0.25">
      <c r="A33" s="173" t="s">
        <v>144</v>
      </c>
      <c r="B33" s="174" t="s">
        <v>37</v>
      </c>
      <c r="C33" s="171">
        <v>1</v>
      </c>
      <c r="D33" s="175" t="s">
        <v>480</v>
      </c>
      <c r="E33" s="175" t="s">
        <v>481</v>
      </c>
      <c r="F33" s="178">
        <v>1</v>
      </c>
      <c r="G33" s="7">
        <v>112500</v>
      </c>
      <c r="H33" s="171">
        <v>1</v>
      </c>
      <c r="I33" s="197">
        <v>112500</v>
      </c>
      <c r="J33" s="44"/>
      <c r="K33" s="174"/>
      <c r="L33" s="176"/>
      <c r="M33" s="189"/>
      <c r="N33" s="198"/>
      <c r="O33" s="197"/>
      <c r="P33" s="198"/>
      <c r="Q33" s="189"/>
      <c r="R33" s="198"/>
      <c r="S33" s="189"/>
      <c r="T33" s="198"/>
      <c r="U33" s="202"/>
      <c r="V33" s="197"/>
      <c r="W33" s="197"/>
    </row>
    <row r="34" spans="1:23" s="183" customFormat="1" ht="15" customHeight="1" x14ac:dyDescent="0.25">
      <c r="A34" s="526" t="s">
        <v>262</v>
      </c>
      <c r="B34" s="526"/>
      <c r="C34" s="180">
        <f>SUM(C30:C33)</f>
        <v>4</v>
      </c>
      <c r="D34" s="526"/>
      <c r="E34" s="526"/>
      <c r="F34" s="182">
        <f>SUM(F30:F33)</f>
        <v>3</v>
      </c>
      <c r="G34" s="16">
        <v>564250</v>
      </c>
      <c r="H34" s="182">
        <v>1</v>
      </c>
      <c r="I34" s="16">
        <v>112500</v>
      </c>
      <c r="J34" s="182">
        <v>2</v>
      </c>
      <c r="K34" s="16">
        <v>451750</v>
      </c>
      <c r="L34" s="182">
        <v>2</v>
      </c>
      <c r="M34" s="16">
        <v>451750</v>
      </c>
      <c r="N34" s="10">
        <f t="shared" ref="N34" si="5">SUM(N30:N33)</f>
        <v>0</v>
      </c>
      <c r="O34" s="193">
        <f t="shared" si="0"/>
        <v>0</v>
      </c>
      <c r="P34" s="10">
        <v>0</v>
      </c>
      <c r="Q34" s="16">
        <v>0</v>
      </c>
      <c r="R34" s="10">
        <f t="shared" ref="R34:T34" si="6">SUM(R30:R33)</f>
        <v>0</v>
      </c>
      <c r="S34" s="16">
        <v>0</v>
      </c>
      <c r="T34" s="10">
        <f t="shared" si="6"/>
        <v>0</v>
      </c>
      <c r="U34" s="16">
        <v>0</v>
      </c>
      <c r="V34" s="16">
        <v>0</v>
      </c>
      <c r="W34" s="16">
        <v>0</v>
      </c>
    </row>
    <row r="35" spans="1:23" ht="60" x14ac:dyDescent="0.25">
      <c r="A35" s="173" t="s">
        <v>144</v>
      </c>
      <c r="B35" s="174" t="s">
        <v>39</v>
      </c>
      <c r="C35" s="171">
        <v>1</v>
      </c>
      <c r="D35" s="175" t="s">
        <v>482</v>
      </c>
      <c r="E35" s="175" t="s">
        <v>483</v>
      </c>
      <c r="F35" s="178">
        <v>1</v>
      </c>
      <c r="G35" s="7">
        <v>146000</v>
      </c>
      <c r="H35" s="171">
        <v>1</v>
      </c>
      <c r="I35" s="197">
        <v>146000</v>
      </c>
      <c r="J35" s="44"/>
      <c r="K35" s="174"/>
      <c r="L35" s="176"/>
      <c r="M35" s="189"/>
      <c r="N35" s="198"/>
      <c r="O35" s="197"/>
      <c r="P35" s="198"/>
      <c r="Q35" s="189"/>
      <c r="R35" s="198"/>
      <c r="S35" s="189"/>
      <c r="T35" s="198"/>
      <c r="U35" s="202"/>
      <c r="V35" s="197"/>
      <c r="W35" s="197"/>
    </row>
    <row r="36" spans="1:23" ht="24" x14ac:dyDescent="0.25">
      <c r="A36" s="173" t="s">
        <v>144</v>
      </c>
      <c r="B36" s="174" t="s">
        <v>39</v>
      </c>
      <c r="C36" s="171">
        <v>1</v>
      </c>
      <c r="D36" s="175" t="s">
        <v>263</v>
      </c>
      <c r="E36" s="175" t="s">
        <v>264</v>
      </c>
      <c r="F36" s="178">
        <v>1</v>
      </c>
      <c r="G36" s="7">
        <v>123000</v>
      </c>
      <c r="H36" s="171"/>
      <c r="I36" s="189"/>
      <c r="J36" s="6">
        <v>1</v>
      </c>
      <c r="K36" s="185">
        <v>123000</v>
      </c>
      <c r="L36" s="176"/>
      <c r="M36" s="189"/>
      <c r="N36" s="198">
        <v>1</v>
      </c>
      <c r="O36" s="197">
        <f t="shared" si="0"/>
        <v>123000</v>
      </c>
      <c r="P36" s="198"/>
      <c r="Q36" s="189"/>
      <c r="R36" s="198">
        <v>1</v>
      </c>
      <c r="S36" s="185">
        <v>123000</v>
      </c>
      <c r="T36" s="198">
        <v>1</v>
      </c>
      <c r="U36" s="197">
        <v>123000</v>
      </c>
      <c r="V36" s="197">
        <v>123000</v>
      </c>
      <c r="W36" s="197"/>
    </row>
    <row r="37" spans="1:23" ht="36" x14ac:dyDescent="0.25">
      <c r="A37" s="173" t="s">
        <v>144</v>
      </c>
      <c r="B37" s="174" t="s">
        <v>39</v>
      </c>
      <c r="C37" s="171">
        <v>1</v>
      </c>
      <c r="D37" s="175" t="s">
        <v>485</v>
      </c>
      <c r="E37" s="175" t="s">
        <v>486</v>
      </c>
      <c r="F37" s="178">
        <v>1</v>
      </c>
      <c r="G37" s="7">
        <v>148000</v>
      </c>
      <c r="H37" s="171">
        <v>1</v>
      </c>
      <c r="I37" s="197">
        <v>148000</v>
      </c>
      <c r="J37" s="44"/>
      <c r="K37" s="174"/>
      <c r="L37" s="176"/>
      <c r="M37" s="189"/>
      <c r="N37" s="198"/>
      <c r="O37" s="197"/>
      <c r="P37" s="198"/>
      <c r="Q37" s="189"/>
      <c r="R37" s="198"/>
      <c r="S37" s="189"/>
      <c r="T37" s="198"/>
      <c r="U37" s="197"/>
      <c r="V37" s="197"/>
      <c r="W37" s="197"/>
    </row>
    <row r="38" spans="1:23" ht="24" x14ac:dyDescent="0.25">
      <c r="A38" s="173" t="s">
        <v>144</v>
      </c>
      <c r="B38" s="174" t="s">
        <v>39</v>
      </c>
      <c r="C38" s="171">
        <v>1</v>
      </c>
      <c r="D38" s="175" t="s">
        <v>488</v>
      </c>
      <c r="E38" s="175" t="s">
        <v>489</v>
      </c>
      <c r="F38" s="178"/>
      <c r="G38" s="7"/>
      <c r="H38" s="171"/>
      <c r="I38" s="189"/>
      <c r="J38" s="44"/>
      <c r="K38" s="174"/>
      <c r="L38" s="176"/>
      <c r="M38" s="189"/>
      <c r="N38" s="198"/>
      <c r="O38" s="197"/>
      <c r="P38" s="198"/>
      <c r="Q38" s="189"/>
      <c r="R38" s="198"/>
      <c r="S38" s="189"/>
      <c r="T38" s="198"/>
      <c r="U38" s="197"/>
      <c r="V38" s="197"/>
      <c r="W38" s="197"/>
    </row>
    <row r="39" spans="1:23" ht="48" x14ac:dyDescent="0.25">
      <c r="A39" s="173" t="s">
        <v>144</v>
      </c>
      <c r="B39" s="174" t="s">
        <v>39</v>
      </c>
      <c r="C39" s="171">
        <v>1</v>
      </c>
      <c r="D39" s="175" t="s">
        <v>491</v>
      </c>
      <c r="E39" s="175" t="s">
        <v>492</v>
      </c>
      <c r="F39" s="178"/>
      <c r="G39" s="7"/>
      <c r="H39" s="171"/>
      <c r="I39" s="189"/>
      <c r="J39" s="44"/>
      <c r="K39" s="174"/>
      <c r="L39" s="176"/>
      <c r="M39" s="189"/>
      <c r="N39" s="198"/>
      <c r="O39" s="197"/>
      <c r="P39" s="198"/>
      <c r="Q39" s="189"/>
      <c r="R39" s="198"/>
      <c r="S39" s="189"/>
      <c r="T39" s="198"/>
      <c r="U39" s="197"/>
      <c r="V39" s="197"/>
      <c r="W39" s="197"/>
    </row>
    <row r="40" spans="1:23" ht="24" x14ac:dyDescent="0.25">
      <c r="A40" s="173" t="s">
        <v>144</v>
      </c>
      <c r="B40" s="174" t="s">
        <v>39</v>
      </c>
      <c r="C40" s="171">
        <v>1</v>
      </c>
      <c r="D40" s="175" t="s">
        <v>266</v>
      </c>
      <c r="E40" s="175" t="s">
        <v>267</v>
      </c>
      <c r="F40" s="178">
        <v>1</v>
      </c>
      <c r="G40" s="7">
        <v>67350</v>
      </c>
      <c r="H40" s="171"/>
      <c r="I40" s="189"/>
      <c r="J40" s="6">
        <v>1</v>
      </c>
      <c r="K40" s="185">
        <v>67350</v>
      </c>
      <c r="L40" s="176"/>
      <c r="M40" s="189"/>
      <c r="N40" s="198">
        <v>1</v>
      </c>
      <c r="O40" s="197">
        <f t="shared" si="0"/>
        <v>67350</v>
      </c>
      <c r="P40" s="198"/>
      <c r="Q40" s="189"/>
      <c r="R40" s="198">
        <v>1</v>
      </c>
      <c r="S40" s="185">
        <v>67350</v>
      </c>
      <c r="T40" s="198">
        <v>1</v>
      </c>
      <c r="U40" s="197">
        <v>67350</v>
      </c>
      <c r="V40" s="197">
        <v>67350</v>
      </c>
      <c r="W40" s="197"/>
    </row>
    <row r="41" spans="1:23" ht="96" x14ac:dyDescent="0.25">
      <c r="A41" s="173" t="s">
        <v>144</v>
      </c>
      <c r="B41" s="174" t="s">
        <v>39</v>
      </c>
      <c r="C41" s="171">
        <v>1</v>
      </c>
      <c r="D41" s="175" t="s">
        <v>494</v>
      </c>
      <c r="E41" s="175" t="s">
        <v>495</v>
      </c>
      <c r="F41" s="178"/>
      <c r="G41" s="4"/>
      <c r="H41" s="171"/>
      <c r="I41" s="189"/>
      <c r="J41" s="5"/>
      <c r="K41" s="174"/>
      <c r="L41" s="176"/>
      <c r="M41" s="189"/>
      <c r="N41" s="198"/>
      <c r="O41" s="197"/>
      <c r="P41" s="198"/>
      <c r="Q41" s="189"/>
      <c r="R41" s="198"/>
      <c r="S41" s="189"/>
      <c r="T41" s="198"/>
      <c r="U41" s="202"/>
      <c r="V41" s="197"/>
      <c r="W41" s="197"/>
    </row>
    <row r="42" spans="1:23" ht="72" x14ac:dyDescent="0.25">
      <c r="A42" s="173" t="s">
        <v>144</v>
      </c>
      <c r="B42" s="174" t="s">
        <v>39</v>
      </c>
      <c r="C42" s="171">
        <v>1</v>
      </c>
      <c r="D42" s="175" t="s">
        <v>497</v>
      </c>
      <c r="E42" s="175" t="s">
        <v>498</v>
      </c>
      <c r="F42" s="178"/>
      <c r="G42" s="4"/>
      <c r="H42" s="171"/>
      <c r="I42" s="189"/>
      <c r="J42" s="5"/>
      <c r="K42" s="174"/>
      <c r="L42" s="176"/>
      <c r="M42" s="189"/>
      <c r="N42" s="198"/>
      <c r="O42" s="197"/>
      <c r="P42" s="198"/>
      <c r="Q42" s="189"/>
      <c r="R42" s="198"/>
      <c r="S42" s="189"/>
      <c r="T42" s="198"/>
      <c r="U42" s="202"/>
      <c r="V42" s="197"/>
      <c r="W42" s="197"/>
    </row>
    <row r="43" spans="1:23" ht="36" x14ac:dyDescent="0.25">
      <c r="A43" s="173" t="s">
        <v>144</v>
      </c>
      <c r="B43" s="174" t="s">
        <v>39</v>
      </c>
      <c r="C43" s="171">
        <v>1</v>
      </c>
      <c r="D43" s="175" t="s">
        <v>499</v>
      </c>
      <c r="E43" s="175" t="s">
        <v>500</v>
      </c>
      <c r="F43" s="178"/>
      <c r="G43" s="4"/>
      <c r="H43" s="171"/>
      <c r="I43" s="189"/>
      <c r="J43" s="5"/>
      <c r="K43" s="174"/>
      <c r="L43" s="176"/>
      <c r="M43" s="189"/>
      <c r="N43" s="198"/>
      <c r="O43" s="197"/>
      <c r="P43" s="198"/>
      <c r="Q43" s="189"/>
      <c r="R43" s="198"/>
      <c r="S43" s="189"/>
      <c r="T43" s="198"/>
      <c r="U43" s="202"/>
      <c r="V43" s="197"/>
      <c r="W43" s="197"/>
    </row>
    <row r="44" spans="1:23" ht="48" x14ac:dyDescent="0.25">
      <c r="A44" s="173" t="s">
        <v>144</v>
      </c>
      <c r="B44" s="174" t="s">
        <v>39</v>
      </c>
      <c r="C44" s="171">
        <v>1</v>
      </c>
      <c r="D44" s="175" t="s">
        <v>501</v>
      </c>
      <c r="E44" s="175" t="s">
        <v>502</v>
      </c>
      <c r="F44" s="178"/>
      <c r="G44" s="4"/>
      <c r="H44" s="171"/>
      <c r="I44" s="189"/>
      <c r="J44" s="5"/>
      <c r="K44" s="174"/>
      <c r="L44" s="176"/>
      <c r="M44" s="189"/>
      <c r="N44" s="198"/>
      <c r="O44" s="197"/>
      <c r="P44" s="198"/>
      <c r="Q44" s="189"/>
      <c r="R44" s="198"/>
      <c r="S44" s="189"/>
      <c r="T44" s="198"/>
      <c r="U44" s="202"/>
      <c r="V44" s="197"/>
      <c r="W44" s="197"/>
    </row>
    <row r="45" spans="1:23" s="183" customFormat="1" ht="15" customHeight="1" x14ac:dyDescent="0.25">
      <c r="A45" s="526" t="s">
        <v>504</v>
      </c>
      <c r="B45" s="526"/>
      <c r="C45" s="180">
        <f>SUM(C35:C44)</f>
        <v>10</v>
      </c>
      <c r="D45" s="397"/>
      <c r="E45" s="397"/>
      <c r="F45" s="182">
        <f>SUM(F35:F44)</f>
        <v>4</v>
      </c>
      <c r="G45" s="16">
        <v>484350</v>
      </c>
      <c r="H45" s="182">
        <v>2</v>
      </c>
      <c r="I45" s="16">
        <v>294000</v>
      </c>
      <c r="J45" s="182">
        <v>2</v>
      </c>
      <c r="K45" s="16">
        <v>190350</v>
      </c>
      <c r="L45" s="182">
        <v>0</v>
      </c>
      <c r="M45" s="16">
        <v>0</v>
      </c>
      <c r="N45" s="182">
        <f t="shared" ref="N45" si="7">SUM(N35:N44)</f>
        <v>2</v>
      </c>
      <c r="O45" s="193">
        <f t="shared" si="0"/>
        <v>190350</v>
      </c>
      <c r="P45" s="10">
        <v>0</v>
      </c>
      <c r="Q45" s="16">
        <v>0</v>
      </c>
      <c r="R45" s="182">
        <f t="shared" ref="R45:T45" si="8">SUM(R35:R44)</f>
        <v>2</v>
      </c>
      <c r="S45" s="16">
        <v>190350</v>
      </c>
      <c r="T45" s="182">
        <f t="shared" si="8"/>
        <v>2</v>
      </c>
      <c r="U45" s="16">
        <v>190350</v>
      </c>
      <c r="V45" s="193">
        <f>SUM(V35:V44)</f>
        <v>190350</v>
      </c>
      <c r="W45" s="193">
        <f>SUM(W35:W44)</f>
        <v>0</v>
      </c>
    </row>
    <row r="46" spans="1:23" ht="60" x14ac:dyDescent="0.25">
      <c r="A46" s="173" t="s">
        <v>144</v>
      </c>
      <c r="B46" s="174" t="s">
        <v>40</v>
      </c>
      <c r="C46" s="171">
        <v>1</v>
      </c>
      <c r="D46" s="175" t="s">
        <v>505</v>
      </c>
      <c r="E46" s="175" t="s">
        <v>506</v>
      </c>
      <c r="F46" s="178"/>
      <c r="G46" s="7"/>
      <c r="H46" s="171"/>
      <c r="I46" s="189"/>
      <c r="J46" s="44"/>
      <c r="K46" s="174"/>
      <c r="L46" s="176"/>
      <c r="M46" s="189"/>
      <c r="N46" s="198"/>
      <c r="O46" s="197"/>
      <c r="P46" s="198"/>
      <c r="Q46" s="189"/>
      <c r="R46" s="198"/>
      <c r="S46" s="189"/>
      <c r="T46" s="198"/>
      <c r="U46" s="202"/>
      <c r="V46" s="197"/>
      <c r="W46" s="197"/>
    </row>
    <row r="47" spans="1:23" ht="60" x14ac:dyDescent="0.25">
      <c r="A47" s="173" t="s">
        <v>144</v>
      </c>
      <c r="B47" s="174" t="s">
        <v>40</v>
      </c>
      <c r="C47" s="171">
        <v>1</v>
      </c>
      <c r="D47" s="175" t="s">
        <v>508</v>
      </c>
      <c r="E47" s="175" t="s">
        <v>509</v>
      </c>
      <c r="F47" s="178"/>
      <c r="G47" s="4"/>
      <c r="H47" s="171"/>
      <c r="I47" s="189"/>
      <c r="J47" s="5"/>
      <c r="K47" s="174"/>
      <c r="L47" s="176"/>
      <c r="M47" s="189"/>
      <c r="N47" s="198"/>
      <c r="O47" s="197"/>
      <c r="P47" s="198"/>
      <c r="Q47" s="189"/>
      <c r="R47" s="198"/>
      <c r="S47" s="189"/>
      <c r="T47" s="198"/>
      <c r="U47" s="202"/>
      <c r="V47" s="197"/>
      <c r="W47" s="197"/>
    </row>
    <row r="48" spans="1:23" s="183" customFormat="1" ht="15" customHeight="1" x14ac:dyDescent="0.25">
      <c r="A48" s="526" t="s">
        <v>511</v>
      </c>
      <c r="B48" s="526"/>
      <c r="C48" s="180">
        <f>SUM(C46:C47)</f>
        <v>2</v>
      </c>
      <c r="D48" s="397"/>
      <c r="E48" s="397"/>
      <c r="F48" s="182">
        <v>0</v>
      </c>
      <c r="G48" s="16">
        <v>0</v>
      </c>
      <c r="H48" s="182">
        <v>0</v>
      </c>
      <c r="I48" s="16">
        <v>0</v>
      </c>
      <c r="J48" s="182">
        <v>0</v>
      </c>
      <c r="K48" s="16">
        <v>0</v>
      </c>
      <c r="L48" s="182">
        <v>0</v>
      </c>
      <c r="M48" s="16">
        <v>0</v>
      </c>
      <c r="N48" s="10">
        <v>0</v>
      </c>
      <c r="O48" s="193">
        <f t="shared" si="0"/>
        <v>0</v>
      </c>
      <c r="P48" s="10">
        <v>0</v>
      </c>
      <c r="Q48" s="16">
        <v>0</v>
      </c>
      <c r="R48" s="10">
        <v>0</v>
      </c>
      <c r="S48" s="16">
        <v>0</v>
      </c>
      <c r="T48" s="10">
        <v>0</v>
      </c>
      <c r="U48" s="16">
        <v>0</v>
      </c>
      <c r="V48" s="16">
        <v>0</v>
      </c>
      <c r="W48" s="16">
        <v>0</v>
      </c>
    </row>
    <row r="49" spans="1:23" ht="72" x14ac:dyDescent="0.25">
      <c r="A49" s="173" t="s">
        <v>144</v>
      </c>
      <c r="B49" s="4" t="s">
        <v>45</v>
      </c>
      <c r="C49" s="171">
        <v>1</v>
      </c>
      <c r="D49" s="175" t="s">
        <v>303</v>
      </c>
      <c r="E49" s="175" t="s">
        <v>304</v>
      </c>
      <c r="F49" s="178">
        <v>1</v>
      </c>
      <c r="G49" s="7">
        <v>23500</v>
      </c>
      <c r="H49" s="171"/>
      <c r="I49" s="189"/>
      <c r="J49" s="6">
        <v>1</v>
      </c>
      <c r="K49" s="185">
        <v>23500</v>
      </c>
      <c r="L49" s="176"/>
      <c r="M49" s="189"/>
      <c r="N49" s="6">
        <v>1</v>
      </c>
      <c r="O49" s="197">
        <f t="shared" si="0"/>
        <v>23500</v>
      </c>
      <c r="P49" s="198"/>
      <c r="Q49" s="189"/>
      <c r="R49" s="6">
        <v>1</v>
      </c>
      <c r="S49" s="185">
        <v>23500</v>
      </c>
      <c r="T49" s="6">
        <v>1</v>
      </c>
      <c r="U49" s="185">
        <v>23500</v>
      </c>
      <c r="V49" s="185">
        <v>23500</v>
      </c>
      <c r="W49" s="197"/>
    </row>
    <row r="50" spans="1:23" ht="72" x14ac:dyDescent="0.25">
      <c r="A50" s="173" t="s">
        <v>144</v>
      </c>
      <c r="B50" s="4" t="s">
        <v>45</v>
      </c>
      <c r="C50" s="171">
        <v>1</v>
      </c>
      <c r="D50" s="175" t="s">
        <v>512</v>
      </c>
      <c r="E50" s="175" t="s">
        <v>513</v>
      </c>
      <c r="F50" s="178"/>
      <c r="G50" s="7"/>
      <c r="H50" s="171"/>
      <c r="I50" s="189"/>
      <c r="J50" s="44"/>
      <c r="K50" s="174"/>
      <c r="L50" s="176"/>
      <c r="M50" s="189"/>
      <c r="N50" s="198"/>
      <c r="O50" s="197"/>
      <c r="P50" s="198"/>
      <c r="Q50" s="189"/>
      <c r="R50" s="198"/>
      <c r="S50" s="189"/>
      <c r="T50" s="198"/>
      <c r="U50" s="197"/>
      <c r="V50" s="197"/>
      <c r="W50" s="197"/>
    </row>
    <row r="51" spans="1:23" ht="48" x14ac:dyDescent="0.25">
      <c r="A51" s="173" t="s">
        <v>144</v>
      </c>
      <c r="B51" s="4" t="s">
        <v>45</v>
      </c>
      <c r="C51" s="171">
        <v>1</v>
      </c>
      <c r="D51" s="175" t="s">
        <v>514</v>
      </c>
      <c r="E51" s="175" t="s">
        <v>515</v>
      </c>
      <c r="F51" s="178"/>
      <c r="G51" s="9"/>
      <c r="H51" s="171"/>
      <c r="I51" s="189"/>
      <c r="J51" s="44"/>
      <c r="K51" s="174"/>
      <c r="L51" s="176"/>
      <c r="M51" s="189"/>
      <c r="N51" s="198"/>
      <c r="O51" s="197"/>
      <c r="P51" s="198"/>
      <c r="Q51" s="189"/>
      <c r="R51" s="198"/>
      <c r="S51" s="189"/>
      <c r="T51" s="198"/>
      <c r="U51" s="197"/>
      <c r="V51" s="197"/>
      <c r="W51" s="197"/>
    </row>
    <row r="52" spans="1:23" s="183" customFormat="1" ht="15" customHeight="1" x14ac:dyDescent="0.25">
      <c r="A52" s="526" t="s">
        <v>332</v>
      </c>
      <c r="B52" s="526"/>
      <c r="C52" s="180">
        <f>SUM(C49:C51)</f>
        <v>3</v>
      </c>
      <c r="D52" s="526"/>
      <c r="E52" s="526"/>
      <c r="F52" s="10">
        <f>SUM(F49:F51)</f>
        <v>1</v>
      </c>
      <c r="G52" s="16">
        <v>23500</v>
      </c>
      <c r="H52" s="182">
        <v>0</v>
      </c>
      <c r="I52" s="16">
        <v>0</v>
      </c>
      <c r="J52" s="182">
        <v>1</v>
      </c>
      <c r="K52" s="16">
        <v>23500</v>
      </c>
      <c r="L52" s="182">
        <v>0</v>
      </c>
      <c r="M52" s="16">
        <v>0</v>
      </c>
      <c r="N52" s="10">
        <f t="shared" ref="N52" si="9">SUM(N49:N51)</f>
        <v>1</v>
      </c>
      <c r="O52" s="193">
        <f t="shared" si="0"/>
        <v>23500</v>
      </c>
      <c r="P52" s="10">
        <v>0</v>
      </c>
      <c r="Q52" s="16">
        <v>0</v>
      </c>
      <c r="R52" s="10">
        <f t="shared" ref="R52:T52" si="10">SUM(R49:R51)</f>
        <v>1</v>
      </c>
      <c r="S52" s="16">
        <v>23500</v>
      </c>
      <c r="T52" s="10">
        <f t="shared" si="10"/>
        <v>1</v>
      </c>
      <c r="U52" s="16">
        <v>23500</v>
      </c>
      <c r="V52" s="193">
        <f>SUM(V49:V51)</f>
        <v>23500</v>
      </c>
      <c r="W52" s="193">
        <f>SUM(W49:W51)</f>
        <v>0</v>
      </c>
    </row>
    <row r="53" spans="1:23" ht="48" x14ac:dyDescent="0.25">
      <c r="A53" s="173" t="s">
        <v>144</v>
      </c>
      <c r="B53" s="174" t="s">
        <v>47</v>
      </c>
      <c r="C53" s="171">
        <v>1</v>
      </c>
      <c r="D53" s="175" t="s">
        <v>517</v>
      </c>
      <c r="E53" s="175" t="s">
        <v>518</v>
      </c>
      <c r="F53" s="178"/>
      <c r="G53" s="4"/>
      <c r="H53" s="171"/>
      <c r="I53" s="189"/>
      <c r="J53" s="5"/>
      <c r="K53" s="174"/>
      <c r="L53" s="176"/>
      <c r="M53" s="189"/>
      <c r="N53" s="198"/>
      <c r="O53" s="197"/>
      <c r="P53" s="198"/>
      <c r="Q53" s="189"/>
      <c r="R53" s="198"/>
      <c r="S53" s="189"/>
      <c r="T53" s="198"/>
      <c r="U53" s="197"/>
      <c r="V53" s="197"/>
      <c r="W53" s="197"/>
    </row>
    <row r="54" spans="1:23" ht="48" x14ac:dyDescent="0.25">
      <c r="A54" s="173" t="s">
        <v>144</v>
      </c>
      <c r="B54" s="174" t="s">
        <v>47</v>
      </c>
      <c r="C54" s="171">
        <v>1</v>
      </c>
      <c r="D54" s="175" t="s">
        <v>520</v>
      </c>
      <c r="E54" s="175" t="s">
        <v>521</v>
      </c>
      <c r="F54" s="178"/>
      <c r="G54" s="4"/>
      <c r="H54" s="171"/>
      <c r="I54" s="189"/>
      <c r="J54" s="5"/>
      <c r="K54" s="174"/>
      <c r="L54" s="176"/>
      <c r="M54" s="189"/>
      <c r="N54" s="198"/>
      <c r="O54" s="197"/>
      <c r="P54" s="198"/>
      <c r="Q54" s="189"/>
      <c r="R54" s="198"/>
      <c r="S54" s="189"/>
      <c r="T54" s="198"/>
      <c r="U54" s="197"/>
      <c r="V54" s="197"/>
      <c r="W54" s="197"/>
    </row>
    <row r="55" spans="1:23" ht="108" x14ac:dyDescent="0.25">
      <c r="A55" s="173" t="s">
        <v>144</v>
      </c>
      <c r="B55" s="174" t="s">
        <v>47</v>
      </c>
      <c r="C55" s="171">
        <v>1</v>
      </c>
      <c r="D55" s="175" t="s">
        <v>348</v>
      </c>
      <c r="E55" s="175" t="s">
        <v>349</v>
      </c>
      <c r="F55" s="178">
        <v>1</v>
      </c>
      <c r="G55" s="7">
        <v>20610</v>
      </c>
      <c r="H55" s="171"/>
      <c r="I55" s="189"/>
      <c r="J55" s="6">
        <v>1</v>
      </c>
      <c r="K55" s="185">
        <v>20610</v>
      </c>
      <c r="L55" s="176"/>
      <c r="M55" s="189"/>
      <c r="N55" s="76">
        <v>1</v>
      </c>
      <c r="O55" s="197">
        <f t="shared" si="0"/>
        <v>20610</v>
      </c>
      <c r="P55" s="198">
        <v>1</v>
      </c>
      <c r="Q55" s="197">
        <v>724.00500000000102</v>
      </c>
      <c r="R55" s="76">
        <v>1</v>
      </c>
      <c r="S55" s="291">
        <v>19885.994999999999</v>
      </c>
      <c r="T55" s="76">
        <v>1</v>
      </c>
      <c r="U55" s="292">
        <v>19885.994999999999</v>
      </c>
      <c r="V55" s="292">
        <v>19885.994999999999</v>
      </c>
      <c r="W55" s="197"/>
    </row>
    <row r="56" spans="1:23" s="183" customFormat="1" ht="15" customHeight="1" x14ac:dyDescent="0.25">
      <c r="A56" s="526" t="s">
        <v>522</v>
      </c>
      <c r="B56" s="526"/>
      <c r="C56" s="180">
        <f>SUM(C53:C55)</f>
        <v>3</v>
      </c>
      <c r="D56" s="526"/>
      <c r="E56" s="526"/>
      <c r="F56" s="182">
        <f>SUM(F53:F55)</f>
        <v>1</v>
      </c>
      <c r="G56" s="11">
        <v>20610</v>
      </c>
      <c r="H56" s="182">
        <v>0</v>
      </c>
      <c r="I56" s="11">
        <v>0</v>
      </c>
      <c r="J56" s="182">
        <v>1</v>
      </c>
      <c r="K56" s="11">
        <v>20610</v>
      </c>
      <c r="L56" s="182">
        <v>0</v>
      </c>
      <c r="M56" s="11">
        <v>0</v>
      </c>
      <c r="N56" s="10">
        <f t="shared" ref="N56" si="11">SUM(N53:N55)</f>
        <v>1</v>
      </c>
      <c r="O56" s="193">
        <f t="shared" si="0"/>
        <v>20610</v>
      </c>
      <c r="P56" s="10">
        <f>SUM(P53:P55)</f>
        <v>1</v>
      </c>
      <c r="Q56" s="11">
        <f>SUM(Q53:Q55)</f>
        <v>724.00500000000102</v>
      </c>
      <c r="R56" s="10">
        <f t="shared" ref="R56:T56" si="12">SUM(R53:R55)</f>
        <v>1</v>
      </c>
      <c r="S56" s="11">
        <v>19885.994999999999</v>
      </c>
      <c r="T56" s="10">
        <f t="shared" si="12"/>
        <v>1</v>
      </c>
      <c r="U56" s="11">
        <v>19885.994999999999</v>
      </c>
      <c r="V56" s="193">
        <f>SUM(V53:V55)</f>
        <v>19885.994999999999</v>
      </c>
      <c r="W56" s="193">
        <f>SUM(W53:W55)</f>
        <v>0</v>
      </c>
    </row>
    <row r="57" spans="1:23" s="183" customFormat="1" ht="15" customHeight="1" x14ac:dyDescent="0.25">
      <c r="A57" s="447" t="s">
        <v>523</v>
      </c>
      <c r="B57" s="447"/>
      <c r="C57" s="188">
        <f>C56+C52+C48+C45+C34+C29+C27+C25+C22+C20+C18+C16+C14+C12+C10</f>
        <v>34</v>
      </c>
      <c r="D57" s="447"/>
      <c r="E57" s="447"/>
      <c r="F57" s="23">
        <f>F56+F52+F48+F45+F34+F29+F27+F25+F22+F20+F18+F16+F14+F12+F10</f>
        <v>14</v>
      </c>
      <c r="G57" s="21">
        <v>1789410</v>
      </c>
      <c r="H57" s="23">
        <f>H56+H52+H48+H45+H34+H29+H27+H25+H22+H20+H18+H16+H14+H12+H10</f>
        <v>4</v>
      </c>
      <c r="I57" s="21">
        <v>523250</v>
      </c>
      <c r="J57" s="23">
        <f>J56+J52+J48+J45+J34+J29+J27+J25+J22+J20+J18+J16+J14+J12+J10</f>
        <v>10</v>
      </c>
      <c r="K57" s="21">
        <v>1266160</v>
      </c>
      <c r="L57" s="23">
        <f>L56+L52+L48+L45+L34+L29+L27+L25+L22+L20+L18+L16+L14+L12+L10</f>
        <v>4</v>
      </c>
      <c r="M57" s="21">
        <v>733200</v>
      </c>
      <c r="N57" s="23">
        <f t="shared" ref="N57" si="13">N56+N52+N48+N45+N34+N29+N27+N25+N22+N20+N18+N16+N14+N12+N10</f>
        <v>6</v>
      </c>
      <c r="O57" s="21">
        <f t="shared" si="0"/>
        <v>532960</v>
      </c>
      <c r="P57" s="23">
        <f>P56+P52+P48+P45+P34+P29+P27+P25+P22+P20+P18+P16+P14+P12+P10</f>
        <v>2</v>
      </c>
      <c r="Q57" s="21">
        <f>Q56+Q52+Q48+Q45+Q34+Q29+Q27+Q25+Q22+Q20+Q18+Q16+Q14+Q12+Q10</f>
        <v>23154.005000000001</v>
      </c>
      <c r="R57" s="23">
        <f t="shared" ref="R57:T57" si="14">R56+R52+R48+R45+R34+R29+R27+R25+R22+R20+R18+R16+R14+R12+R10</f>
        <v>6</v>
      </c>
      <c r="S57" s="21">
        <v>509805.995</v>
      </c>
      <c r="T57" s="23">
        <f t="shared" si="14"/>
        <v>6</v>
      </c>
      <c r="U57" s="21">
        <v>509805.995</v>
      </c>
      <c r="V57" s="21">
        <f>V56+V52+V48+V45+V34+V29+V27+V25+V22+V20+V18+V16+V14+V12+V10</f>
        <v>509805.995</v>
      </c>
      <c r="W57" s="21">
        <f>W56+W52+W48+W45+W34+W29+W27+W25+W22+W20+W18+W16+W14+W12+W10</f>
        <v>0</v>
      </c>
    </row>
    <row r="58" spans="1:23" ht="60" x14ac:dyDescent="0.25">
      <c r="A58" s="189" t="s">
        <v>148</v>
      </c>
      <c r="B58" s="174" t="s">
        <v>10</v>
      </c>
      <c r="C58" s="171">
        <v>1</v>
      </c>
      <c r="D58" s="423" t="s">
        <v>524</v>
      </c>
      <c r="E58" s="423" t="s">
        <v>525</v>
      </c>
      <c r="F58" s="198"/>
      <c r="G58" s="189"/>
      <c r="H58" s="189"/>
      <c r="I58" s="189"/>
      <c r="J58" s="5"/>
      <c r="K58" s="174"/>
      <c r="L58" s="189"/>
      <c r="M58" s="189"/>
      <c r="N58" s="198"/>
      <c r="O58" s="197"/>
      <c r="P58" s="198"/>
      <c r="Q58" s="189"/>
      <c r="R58" s="198"/>
      <c r="S58" s="189"/>
      <c r="T58" s="198"/>
      <c r="U58" s="189"/>
      <c r="V58" s="197"/>
      <c r="W58" s="197"/>
    </row>
    <row r="59" spans="1:23" ht="36" x14ac:dyDescent="0.25">
      <c r="A59" s="189" t="s">
        <v>148</v>
      </c>
      <c r="B59" s="174" t="s">
        <v>10</v>
      </c>
      <c r="C59" s="171">
        <v>1</v>
      </c>
      <c r="D59" s="423" t="s">
        <v>527</v>
      </c>
      <c r="E59" s="423" t="s">
        <v>528</v>
      </c>
      <c r="F59" s="198"/>
      <c r="G59" s="189"/>
      <c r="H59" s="189"/>
      <c r="I59" s="189"/>
      <c r="J59" s="5"/>
      <c r="K59" s="174"/>
      <c r="L59" s="189"/>
      <c r="M59" s="189"/>
      <c r="N59" s="198"/>
      <c r="O59" s="197"/>
      <c r="P59" s="198"/>
      <c r="Q59" s="189"/>
      <c r="R59" s="198"/>
      <c r="S59" s="189"/>
      <c r="T59" s="198"/>
      <c r="U59" s="189"/>
      <c r="V59" s="197"/>
      <c r="W59" s="197"/>
    </row>
    <row r="60" spans="1:23" ht="60" x14ac:dyDescent="0.25">
      <c r="A60" s="189" t="s">
        <v>148</v>
      </c>
      <c r="B60" s="174" t="s">
        <v>10</v>
      </c>
      <c r="C60" s="171">
        <v>1</v>
      </c>
      <c r="D60" s="423" t="s">
        <v>530</v>
      </c>
      <c r="E60" s="423" t="s">
        <v>531</v>
      </c>
      <c r="F60" s="198"/>
      <c r="G60" s="189"/>
      <c r="H60" s="189"/>
      <c r="I60" s="189"/>
      <c r="J60" s="5"/>
      <c r="K60" s="174"/>
      <c r="L60" s="189"/>
      <c r="M60" s="189"/>
      <c r="N60" s="198"/>
      <c r="O60" s="197"/>
      <c r="P60" s="198"/>
      <c r="Q60" s="189"/>
      <c r="R60" s="198"/>
      <c r="S60" s="189"/>
      <c r="T60" s="198"/>
      <c r="U60" s="189"/>
      <c r="V60" s="197"/>
      <c r="W60" s="197"/>
    </row>
    <row r="61" spans="1:23" ht="48" x14ac:dyDescent="0.25">
      <c r="A61" s="189" t="s">
        <v>148</v>
      </c>
      <c r="B61" s="174" t="s">
        <v>10</v>
      </c>
      <c r="C61" s="171">
        <v>1</v>
      </c>
      <c r="D61" s="423" t="s">
        <v>149</v>
      </c>
      <c r="E61" s="423" t="s">
        <v>150</v>
      </c>
      <c r="F61" s="293">
        <v>1</v>
      </c>
      <c r="G61" s="199">
        <v>247875</v>
      </c>
      <c r="H61" s="189"/>
      <c r="I61" s="189"/>
      <c r="J61" s="178">
        <v>1</v>
      </c>
      <c r="K61" s="185">
        <v>247875</v>
      </c>
      <c r="L61" s="189"/>
      <c r="M61" s="189"/>
      <c r="N61" s="178">
        <v>1</v>
      </c>
      <c r="O61" s="197">
        <f t="shared" si="0"/>
        <v>247875</v>
      </c>
      <c r="P61" s="198">
        <v>1</v>
      </c>
      <c r="Q61" s="197">
        <v>152160</v>
      </c>
      <c r="R61" s="178">
        <v>1</v>
      </c>
      <c r="S61" s="292">
        <v>95715</v>
      </c>
      <c r="T61" s="178">
        <v>1</v>
      </c>
      <c r="U61" s="292">
        <v>95715</v>
      </c>
      <c r="V61" s="197">
        <v>78936</v>
      </c>
      <c r="W61" s="197">
        <v>16779</v>
      </c>
    </row>
    <row r="62" spans="1:23" ht="36" x14ac:dyDescent="0.25">
      <c r="A62" s="189" t="s">
        <v>148</v>
      </c>
      <c r="B62" s="174" t="s">
        <v>10</v>
      </c>
      <c r="C62" s="171">
        <v>1</v>
      </c>
      <c r="D62" s="423" t="s">
        <v>152</v>
      </c>
      <c r="E62" s="423" t="s">
        <v>153</v>
      </c>
      <c r="F62" s="293">
        <v>1</v>
      </c>
      <c r="G62" s="199">
        <v>122890</v>
      </c>
      <c r="H62" s="189"/>
      <c r="I62" s="189"/>
      <c r="J62" s="178">
        <v>1</v>
      </c>
      <c r="K62" s="185">
        <v>122890</v>
      </c>
      <c r="L62" s="189"/>
      <c r="M62" s="189"/>
      <c r="N62" s="178">
        <v>1</v>
      </c>
      <c r="O62" s="197">
        <f t="shared" si="0"/>
        <v>122890</v>
      </c>
      <c r="P62" s="198">
        <v>1</v>
      </c>
      <c r="Q62" s="197">
        <v>50220</v>
      </c>
      <c r="R62" s="178">
        <v>1</v>
      </c>
      <c r="S62" s="292">
        <v>72670</v>
      </c>
      <c r="T62" s="178">
        <v>1</v>
      </c>
      <c r="U62" s="292">
        <v>72670</v>
      </c>
      <c r="V62" s="197">
        <v>68841.8</v>
      </c>
      <c r="W62" s="197">
        <v>3828.1999999999971</v>
      </c>
    </row>
    <row r="63" spans="1:23" ht="48" x14ac:dyDescent="0.25">
      <c r="A63" s="189" t="s">
        <v>148</v>
      </c>
      <c r="B63" s="174" t="s">
        <v>10</v>
      </c>
      <c r="C63" s="171">
        <v>1</v>
      </c>
      <c r="D63" s="423" t="s">
        <v>532</v>
      </c>
      <c r="E63" s="423" t="s">
        <v>533</v>
      </c>
      <c r="F63" s="293">
        <v>1</v>
      </c>
      <c r="G63" s="199">
        <v>205590</v>
      </c>
      <c r="H63" s="189"/>
      <c r="I63" s="189"/>
      <c r="J63" s="178">
        <v>1</v>
      </c>
      <c r="K63" s="185">
        <v>205590</v>
      </c>
      <c r="L63" s="178">
        <v>1</v>
      </c>
      <c r="M63" s="292">
        <v>205590</v>
      </c>
      <c r="N63" s="178"/>
      <c r="O63" s="197"/>
      <c r="P63" s="294"/>
      <c r="Q63" s="292"/>
      <c r="R63" s="178"/>
      <c r="S63" s="292">
        <v>0</v>
      </c>
      <c r="T63" s="178"/>
      <c r="U63" s="292"/>
      <c r="V63" s="197"/>
      <c r="W63" s="197"/>
    </row>
    <row r="64" spans="1:23" s="183" customFormat="1" ht="15" customHeight="1" x14ac:dyDescent="0.25">
      <c r="A64" s="526" t="s">
        <v>208</v>
      </c>
      <c r="B64" s="526"/>
      <c r="C64" s="180">
        <f>SUM(C58:C63)</f>
        <v>6</v>
      </c>
      <c r="D64" s="525"/>
      <c r="E64" s="525"/>
      <c r="F64" s="182">
        <f>SUM(F58:F63)</f>
        <v>3</v>
      </c>
      <c r="G64" s="16">
        <v>576355</v>
      </c>
      <c r="H64" s="182">
        <v>0</v>
      </c>
      <c r="I64" s="16">
        <v>0</v>
      </c>
      <c r="J64" s="182">
        <v>3</v>
      </c>
      <c r="K64" s="16">
        <v>576355</v>
      </c>
      <c r="L64" s="182">
        <v>1</v>
      </c>
      <c r="M64" s="16">
        <v>205590</v>
      </c>
      <c r="N64" s="10">
        <f t="shared" ref="N64" si="15">SUM(N58:N63)</f>
        <v>2</v>
      </c>
      <c r="O64" s="193">
        <f t="shared" si="0"/>
        <v>370765</v>
      </c>
      <c r="P64" s="10">
        <f>SUM(P61:P63)</f>
        <v>2</v>
      </c>
      <c r="Q64" s="16">
        <f>SUM(Q61:Q63)</f>
        <v>202380</v>
      </c>
      <c r="R64" s="10">
        <f t="shared" ref="R64:T64" si="16">SUM(R58:R63)</f>
        <v>2</v>
      </c>
      <c r="S64" s="16">
        <v>168385</v>
      </c>
      <c r="T64" s="10">
        <f t="shared" si="16"/>
        <v>2</v>
      </c>
      <c r="U64" s="16">
        <v>168385</v>
      </c>
      <c r="V64" s="193">
        <f>SUM(V61:V63)</f>
        <v>147777.79999999999</v>
      </c>
      <c r="W64" s="193">
        <f>SUM(W61:W63)</f>
        <v>20607.199999999997</v>
      </c>
    </row>
    <row r="65" spans="1:23" s="183" customFormat="1" x14ac:dyDescent="0.25">
      <c r="A65" s="189" t="s">
        <v>148</v>
      </c>
      <c r="B65" s="175" t="s">
        <v>12</v>
      </c>
      <c r="C65" s="180"/>
      <c r="D65" s="392"/>
      <c r="E65" s="392"/>
      <c r="F65" s="182"/>
      <c r="G65" s="16"/>
      <c r="H65" s="182"/>
      <c r="I65" s="16"/>
      <c r="J65" s="182"/>
      <c r="K65" s="16"/>
      <c r="L65" s="182"/>
      <c r="M65" s="16"/>
      <c r="N65" s="10"/>
      <c r="O65" s="197"/>
      <c r="P65" s="10"/>
      <c r="Q65" s="16"/>
      <c r="R65" s="10"/>
      <c r="S65" s="16"/>
      <c r="T65" s="10"/>
      <c r="U65" s="16"/>
      <c r="V65" s="197"/>
      <c r="W65" s="197"/>
    </row>
    <row r="66" spans="1:23" s="183" customFormat="1" ht="15" customHeight="1" x14ac:dyDescent="0.25">
      <c r="A66" s="526" t="s">
        <v>452</v>
      </c>
      <c r="B66" s="526"/>
      <c r="C66" s="180">
        <f t="shared" ref="C66" si="17">SUM(C65)</f>
        <v>0</v>
      </c>
      <c r="D66" s="528"/>
      <c r="E66" s="528"/>
      <c r="F66" s="182">
        <v>0</v>
      </c>
      <c r="G66" s="186">
        <v>0</v>
      </c>
      <c r="H66" s="182">
        <v>0</v>
      </c>
      <c r="I66" s="16">
        <v>0</v>
      </c>
      <c r="J66" s="182">
        <v>0</v>
      </c>
      <c r="K66" s="16">
        <v>0</v>
      </c>
      <c r="L66" s="182">
        <v>0</v>
      </c>
      <c r="M66" s="186">
        <v>0</v>
      </c>
      <c r="N66" s="182">
        <v>0</v>
      </c>
      <c r="O66" s="193">
        <f t="shared" si="0"/>
        <v>0</v>
      </c>
      <c r="P66" s="182">
        <v>0</v>
      </c>
      <c r="Q66" s="186">
        <v>0</v>
      </c>
      <c r="R66" s="182">
        <v>0</v>
      </c>
      <c r="S66" s="186">
        <v>0</v>
      </c>
      <c r="T66" s="182">
        <v>0</v>
      </c>
      <c r="U66" s="186">
        <v>0</v>
      </c>
      <c r="V66" s="186">
        <v>0</v>
      </c>
      <c r="W66" s="186">
        <v>0</v>
      </c>
    </row>
    <row r="67" spans="1:23" s="183" customFormat="1" x14ac:dyDescent="0.25">
      <c r="A67" s="189" t="s">
        <v>148</v>
      </c>
      <c r="B67" s="175" t="s">
        <v>15</v>
      </c>
      <c r="C67" s="180"/>
      <c r="D67" s="392"/>
      <c r="E67" s="392"/>
      <c r="F67" s="182"/>
      <c r="G67" s="16"/>
      <c r="H67" s="182"/>
      <c r="I67" s="16"/>
      <c r="J67" s="182"/>
      <c r="K67" s="16"/>
      <c r="L67" s="182"/>
      <c r="M67" s="16"/>
      <c r="N67" s="10"/>
      <c r="O67" s="197"/>
      <c r="P67" s="10"/>
      <c r="Q67" s="16"/>
      <c r="R67" s="10"/>
      <c r="S67" s="16"/>
      <c r="T67" s="10"/>
      <c r="U67" s="16"/>
      <c r="V67" s="197"/>
      <c r="W67" s="197"/>
    </row>
    <row r="68" spans="1:23" s="183" customFormat="1" ht="15" customHeight="1" x14ac:dyDescent="0.25">
      <c r="A68" s="526" t="s">
        <v>453</v>
      </c>
      <c r="B68" s="526"/>
      <c r="C68" s="180">
        <f t="shared" ref="C68" si="18">SUM(C67)</f>
        <v>0</v>
      </c>
      <c r="D68" s="528"/>
      <c r="E68" s="528"/>
      <c r="F68" s="182">
        <v>0</v>
      </c>
      <c r="G68" s="186">
        <v>0</v>
      </c>
      <c r="H68" s="182">
        <v>0</v>
      </c>
      <c r="I68" s="186">
        <v>0</v>
      </c>
      <c r="J68" s="182">
        <v>0</v>
      </c>
      <c r="K68" s="186">
        <v>0</v>
      </c>
      <c r="L68" s="182">
        <v>0</v>
      </c>
      <c r="M68" s="186">
        <v>0</v>
      </c>
      <c r="N68" s="182">
        <v>0</v>
      </c>
      <c r="O68" s="193">
        <f t="shared" si="0"/>
        <v>0</v>
      </c>
      <c r="P68" s="182">
        <v>0</v>
      </c>
      <c r="Q68" s="186">
        <v>0</v>
      </c>
      <c r="R68" s="182">
        <v>0</v>
      </c>
      <c r="S68" s="186">
        <v>0</v>
      </c>
      <c r="T68" s="182">
        <v>0</v>
      </c>
      <c r="U68" s="186">
        <v>0</v>
      </c>
      <c r="V68" s="186">
        <v>0</v>
      </c>
      <c r="W68" s="186">
        <v>0</v>
      </c>
    </row>
    <row r="69" spans="1:23" ht="48" x14ac:dyDescent="0.25">
      <c r="A69" s="189" t="s">
        <v>148</v>
      </c>
      <c r="B69" s="174" t="s">
        <v>17</v>
      </c>
      <c r="C69" s="171">
        <v>1</v>
      </c>
      <c r="D69" s="424" t="s">
        <v>535</v>
      </c>
      <c r="E69" s="424" t="s">
        <v>18</v>
      </c>
      <c r="F69" s="198"/>
      <c r="G69" s="286"/>
      <c r="H69" s="174"/>
      <c r="I69" s="189"/>
      <c r="J69" s="6"/>
      <c r="K69" s="185"/>
      <c r="L69" s="6"/>
      <c r="M69" s="197"/>
      <c r="N69" s="198"/>
      <c r="O69" s="197"/>
      <c r="P69" s="198"/>
      <c r="Q69" s="197"/>
      <c r="R69" s="198"/>
      <c r="S69" s="197"/>
      <c r="T69" s="198"/>
      <c r="U69" s="189"/>
      <c r="V69" s="197"/>
      <c r="W69" s="197"/>
    </row>
    <row r="70" spans="1:23" s="183" customFormat="1" ht="15" customHeight="1" x14ac:dyDescent="0.25">
      <c r="A70" s="526" t="s">
        <v>457</v>
      </c>
      <c r="B70" s="526"/>
      <c r="C70" s="180">
        <f>SUM(C69)</f>
        <v>1</v>
      </c>
      <c r="D70" s="526"/>
      <c r="E70" s="526"/>
      <c r="F70" s="182">
        <v>0</v>
      </c>
      <c r="G70" s="16">
        <v>0</v>
      </c>
      <c r="H70" s="182">
        <v>0</v>
      </c>
      <c r="I70" s="16">
        <v>0</v>
      </c>
      <c r="J70" s="182">
        <v>0</v>
      </c>
      <c r="K70" s="16">
        <v>0</v>
      </c>
      <c r="L70" s="182">
        <v>0</v>
      </c>
      <c r="M70" s="16">
        <v>0</v>
      </c>
      <c r="N70" s="10">
        <v>0</v>
      </c>
      <c r="O70" s="193">
        <f t="shared" ref="O70:O132" si="19">K70-M70</f>
        <v>0</v>
      </c>
      <c r="P70" s="182">
        <v>0</v>
      </c>
      <c r="Q70" s="186">
        <v>0</v>
      </c>
      <c r="R70" s="10">
        <v>0</v>
      </c>
      <c r="S70" s="16">
        <v>0</v>
      </c>
      <c r="T70" s="10">
        <v>0</v>
      </c>
      <c r="U70" s="16">
        <v>0</v>
      </c>
      <c r="V70" s="16">
        <v>0</v>
      </c>
      <c r="W70" s="16">
        <v>0</v>
      </c>
    </row>
    <row r="71" spans="1:23" s="183" customFormat="1" x14ac:dyDescent="0.25">
      <c r="A71" s="189" t="s">
        <v>148</v>
      </c>
      <c r="B71" s="4" t="s">
        <v>19</v>
      </c>
      <c r="C71" s="180"/>
      <c r="D71" s="393"/>
      <c r="E71" s="393"/>
      <c r="F71" s="182"/>
      <c r="G71" s="16"/>
      <c r="H71" s="182"/>
      <c r="I71" s="16"/>
      <c r="J71" s="182"/>
      <c r="K71" s="16"/>
      <c r="L71" s="182"/>
      <c r="M71" s="16"/>
      <c r="N71" s="182"/>
      <c r="O71" s="197"/>
      <c r="P71" s="10"/>
      <c r="Q71" s="16"/>
      <c r="R71" s="182"/>
      <c r="S71" s="16"/>
      <c r="T71" s="182"/>
      <c r="U71" s="16"/>
      <c r="V71" s="197"/>
      <c r="W71" s="197"/>
    </row>
    <row r="72" spans="1:23" s="183" customFormat="1" ht="15" customHeight="1" x14ac:dyDescent="0.25">
      <c r="A72" s="526" t="s">
        <v>458</v>
      </c>
      <c r="B72" s="526"/>
      <c r="C72" s="180">
        <f t="shared" ref="C72" si="20">SUM(C71)</f>
        <v>0</v>
      </c>
      <c r="D72" s="528"/>
      <c r="E72" s="528"/>
      <c r="F72" s="295">
        <v>0</v>
      </c>
      <c r="G72" s="193">
        <v>0</v>
      </c>
      <c r="H72" s="182">
        <v>0</v>
      </c>
      <c r="I72" s="193">
        <v>0</v>
      </c>
      <c r="J72" s="182">
        <v>0</v>
      </c>
      <c r="K72" s="193">
        <v>0</v>
      </c>
      <c r="L72" s="182">
        <v>0</v>
      </c>
      <c r="M72" s="193">
        <v>0</v>
      </c>
      <c r="N72" s="295">
        <v>0</v>
      </c>
      <c r="O72" s="193">
        <f t="shared" si="19"/>
        <v>0</v>
      </c>
      <c r="P72" s="182">
        <v>0</v>
      </c>
      <c r="Q72" s="186">
        <v>0</v>
      </c>
      <c r="R72" s="295">
        <v>0</v>
      </c>
      <c r="S72" s="193">
        <v>0</v>
      </c>
      <c r="T72" s="295">
        <v>0</v>
      </c>
      <c r="U72" s="193">
        <v>0</v>
      </c>
      <c r="V72" s="193">
        <v>0</v>
      </c>
      <c r="W72" s="193">
        <v>0</v>
      </c>
    </row>
    <row r="73" spans="1:23" s="183" customFormat="1" x14ac:dyDescent="0.25">
      <c r="A73" s="189" t="s">
        <v>148</v>
      </c>
      <c r="B73" s="4" t="s">
        <v>21</v>
      </c>
      <c r="C73" s="180"/>
      <c r="D73" s="393"/>
      <c r="E73" s="393"/>
      <c r="F73" s="182"/>
      <c r="G73" s="16"/>
      <c r="H73" s="182"/>
      <c r="I73" s="16"/>
      <c r="J73" s="182"/>
      <c r="K73" s="16"/>
      <c r="L73" s="182"/>
      <c r="M73" s="16"/>
      <c r="N73" s="182"/>
      <c r="O73" s="197"/>
      <c r="P73" s="10"/>
      <c r="Q73" s="16"/>
      <c r="R73" s="182"/>
      <c r="S73" s="16"/>
      <c r="T73" s="182"/>
      <c r="U73" s="16"/>
      <c r="V73" s="197"/>
      <c r="W73" s="197"/>
    </row>
    <row r="74" spans="1:23" s="183" customFormat="1" ht="15" customHeight="1" x14ac:dyDescent="0.25">
      <c r="A74" s="526" t="s">
        <v>459</v>
      </c>
      <c r="B74" s="526"/>
      <c r="C74" s="180">
        <f t="shared" ref="C74" si="21">SUM(C73)</f>
        <v>0</v>
      </c>
      <c r="D74" s="528"/>
      <c r="E74" s="528"/>
      <c r="F74" s="295">
        <v>0</v>
      </c>
      <c r="G74" s="193">
        <v>0</v>
      </c>
      <c r="H74" s="182">
        <v>0</v>
      </c>
      <c r="I74" s="193">
        <v>0</v>
      </c>
      <c r="J74" s="182">
        <v>0</v>
      </c>
      <c r="K74" s="193">
        <v>0</v>
      </c>
      <c r="L74" s="182">
        <v>0</v>
      </c>
      <c r="M74" s="193">
        <v>0</v>
      </c>
      <c r="N74" s="295">
        <v>0</v>
      </c>
      <c r="O74" s="193">
        <f t="shared" si="19"/>
        <v>0</v>
      </c>
      <c r="P74" s="182">
        <v>0</v>
      </c>
      <c r="Q74" s="186">
        <v>0</v>
      </c>
      <c r="R74" s="295">
        <v>0</v>
      </c>
      <c r="S74" s="193">
        <v>0</v>
      </c>
      <c r="T74" s="295">
        <v>0</v>
      </c>
      <c r="U74" s="193">
        <v>0</v>
      </c>
      <c r="V74" s="193">
        <v>0</v>
      </c>
      <c r="W74" s="193">
        <v>0</v>
      </c>
    </row>
    <row r="75" spans="1:23" s="183" customFormat="1" x14ac:dyDescent="0.25">
      <c r="A75" s="189" t="s">
        <v>148</v>
      </c>
      <c r="B75" s="174" t="s">
        <v>23</v>
      </c>
      <c r="C75" s="180"/>
      <c r="D75" s="393"/>
      <c r="E75" s="393"/>
      <c r="F75" s="182"/>
      <c r="G75" s="16"/>
      <c r="H75" s="182"/>
      <c r="I75" s="16"/>
      <c r="J75" s="182"/>
      <c r="K75" s="16"/>
      <c r="L75" s="182"/>
      <c r="M75" s="16"/>
      <c r="N75" s="182"/>
      <c r="O75" s="197"/>
      <c r="P75" s="10"/>
      <c r="Q75" s="16"/>
      <c r="R75" s="182"/>
      <c r="S75" s="16"/>
      <c r="T75" s="182"/>
      <c r="U75" s="16"/>
      <c r="V75" s="197"/>
      <c r="W75" s="197"/>
    </row>
    <row r="76" spans="1:23" s="183" customFormat="1" ht="15" customHeight="1" x14ac:dyDescent="0.25">
      <c r="A76" s="526" t="s">
        <v>536</v>
      </c>
      <c r="B76" s="526"/>
      <c r="C76" s="180">
        <f t="shared" ref="C76" si="22">SUM(C75)</f>
        <v>0</v>
      </c>
      <c r="D76" s="528"/>
      <c r="E76" s="528"/>
      <c r="F76" s="295">
        <v>0</v>
      </c>
      <c r="G76" s="193">
        <v>0</v>
      </c>
      <c r="H76" s="182">
        <v>0</v>
      </c>
      <c r="I76" s="193">
        <v>0</v>
      </c>
      <c r="J76" s="182">
        <v>0</v>
      </c>
      <c r="K76" s="193">
        <v>0</v>
      </c>
      <c r="L76" s="182">
        <v>0</v>
      </c>
      <c r="M76" s="193">
        <v>0</v>
      </c>
      <c r="N76" s="295">
        <v>0</v>
      </c>
      <c r="O76" s="193">
        <f t="shared" si="19"/>
        <v>0</v>
      </c>
      <c r="P76" s="182">
        <v>0</v>
      </c>
      <c r="Q76" s="186">
        <v>0</v>
      </c>
      <c r="R76" s="295">
        <v>0</v>
      </c>
      <c r="S76" s="193">
        <v>0</v>
      </c>
      <c r="T76" s="295">
        <v>0</v>
      </c>
      <c r="U76" s="193">
        <v>0</v>
      </c>
      <c r="V76" s="193">
        <v>0</v>
      </c>
      <c r="W76" s="193">
        <v>0</v>
      </c>
    </row>
    <row r="77" spans="1:23" s="183" customFormat="1" ht="96" x14ac:dyDescent="0.25">
      <c r="A77" s="189" t="s">
        <v>148</v>
      </c>
      <c r="B77" s="174" t="s">
        <v>26</v>
      </c>
      <c r="C77" s="180">
        <v>1</v>
      </c>
      <c r="D77" s="425" t="s">
        <v>537</v>
      </c>
      <c r="E77" s="425" t="s">
        <v>538</v>
      </c>
      <c r="F77" s="295"/>
      <c r="G77" s="16"/>
      <c r="H77" s="182"/>
      <c r="I77" s="16"/>
      <c r="J77" s="182"/>
      <c r="K77" s="16"/>
      <c r="L77" s="182"/>
      <c r="M77" s="16"/>
      <c r="N77" s="10"/>
      <c r="O77" s="197"/>
      <c r="P77" s="10"/>
      <c r="Q77" s="16"/>
      <c r="R77" s="10"/>
      <c r="S77" s="16"/>
      <c r="T77" s="10"/>
      <c r="U77" s="16"/>
      <c r="V77" s="197"/>
      <c r="W77" s="197"/>
    </row>
    <row r="78" spans="1:23" ht="24" x14ac:dyDescent="0.25">
      <c r="A78" s="189" t="s">
        <v>148</v>
      </c>
      <c r="B78" s="174" t="s">
        <v>26</v>
      </c>
      <c r="C78" s="171">
        <v>1</v>
      </c>
      <c r="D78" s="423" t="s">
        <v>213</v>
      </c>
      <c r="E78" s="423" t="s">
        <v>214</v>
      </c>
      <c r="F78" s="293">
        <v>1</v>
      </c>
      <c r="G78" s="199">
        <v>148090</v>
      </c>
      <c r="H78" s="174"/>
      <c r="I78" s="189"/>
      <c r="J78" s="5">
        <v>1</v>
      </c>
      <c r="K78" s="185">
        <v>148090</v>
      </c>
      <c r="L78" s="189"/>
      <c r="M78" s="189"/>
      <c r="N78" s="178">
        <v>1</v>
      </c>
      <c r="O78" s="197">
        <f t="shared" si="19"/>
        <v>148090</v>
      </c>
      <c r="P78" s="198">
        <v>1</v>
      </c>
      <c r="Q78" s="197">
        <v>20265</v>
      </c>
      <c r="R78" s="178">
        <v>1</v>
      </c>
      <c r="S78" s="292">
        <v>127825</v>
      </c>
      <c r="T78" s="178">
        <v>1</v>
      </c>
      <c r="U78" s="197">
        <v>127825</v>
      </c>
      <c r="V78" s="197">
        <v>127825</v>
      </c>
      <c r="W78" s="197"/>
    </row>
    <row r="79" spans="1:23" ht="36" x14ac:dyDescent="0.25">
      <c r="A79" s="189" t="s">
        <v>148</v>
      </c>
      <c r="B79" s="174" t="s">
        <v>26</v>
      </c>
      <c r="C79" s="171">
        <v>1</v>
      </c>
      <c r="D79" s="423" t="s">
        <v>216</v>
      </c>
      <c r="E79" s="423" t="s">
        <v>217</v>
      </c>
      <c r="F79" s="293">
        <v>1</v>
      </c>
      <c r="G79" s="199">
        <v>16355</v>
      </c>
      <c r="H79" s="174"/>
      <c r="I79" s="189"/>
      <c r="J79" s="5">
        <v>1</v>
      </c>
      <c r="K79" s="185">
        <v>16355</v>
      </c>
      <c r="L79" s="189"/>
      <c r="M79" s="189"/>
      <c r="N79" s="178">
        <v>1</v>
      </c>
      <c r="O79" s="197">
        <f t="shared" si="19"/>
        <v>16355</v>
      </c>
      <c r="P79" s="198">
        <v>1</v>
      </c>
      <c r="Q79" s="197">
        <v>5773</v>
      </c>
      <c r="R79" s="178">
        <v>1</v>
      </c>
      <c r="S79" s="292">
        <v>10582</v>
      </c>
      <c r="T79" s="178">
        <v>1</v>
      </c>
      <c r="U79" s="197">
        <v>10582</v>
      </c>
      <c r="V79" s="197">
        <v>10582</v>
      </c>
      <c r="W79" s="197"/>
    </row>
    <row r="80" spans="1:23" s="183" customFormat="1" ht="15" customHeight="1" x14ac:dyDescent="0.25">
      <c r="A80" s="526" t="s">
        <v>222</v>
      </c>
      <c r="B80" s="526"/>
      <c r="C80" s="180">
        <f>SUM(C77:C79)</f>
        <v>3</v>
      </c>
      <c r="D80" s="526"/>
      <c r="E80" s="526"/>
      <c r="F80" s="182">
        <f>SUM(F77:F79)</f>
        <v>2</v>
      </c>
      <c r="G80" s="16">
        <v>164445</v>
      </c>
      <c r="H80" s="182">
        <v>0</v>
      </c>
      <c r="I80" s="16">
        <v>0</v>
      </c>
      <c r="J80" s="182">
        <v>2</v>
      </c>
      <c r="K80" s="16">
        <v>164445</v>
      </c>
      <c r="L80" s="182">
        <v>0</v>
      </c>
      <c r="M80" s="16">
        <v>0</v>
      </c>
      <c r="N80" s="10">
        <f t="shared" ref="N80" si="23">SUM(N77:N79)</f>
        <v>2</v>
      </c>
      <c r="O80" s="193">
        <f t="shared" si="19"/>
        <v>164445</v>
      </c>
      <c r="P80" s="10"/>
      <c r="Q80" s="16">
        <f>SUM(Q77:Q79)</f>
        <v>26038</v>
      </c>
      <c r="R80" s="10">
        <f t="shared" ref="R80:T80" si="24">SUM(R77:R79)</f>
        <v>2</v>
      </c>
      <c r="S80" s="16">
        <v>138407</v>
      </c>
      <c r="T80" s="10">
        <f t="shared" si="24"/>
        <v>2</v>
      </c>
      <c r="U80" s="16">
        <v>138407</v>
      </c>
      <c r="V80" s="193">
        <f>SUM(V77:V79)</f>
        <v>138407</v>
      </c>
      <c r="W80" s="193">
        <f>SUM(W77:W79)</f>
        <v>0</v>
      </c>
    </row>
    <row r="81" spans="1:23" s="183" customFormat="1" ht="60" x14ac:dyDescent="0.25">
      <c r="A81" s="189" t="s">
        <v>148</v>
      </c>
      <c r="B81" s="4" t="s">
        <v>28</v>
      </c>
      <c r="C81" s="180">
        <v>1</v>
      </c>
      <c r="D81" s="424" t="s">
        <v>540</v>
      </c>
      <c r="E81" s="424" t="s">
        <v>541</v>
      </c>
      <c r="F81" s="182"/>
      <c r="G81" s="16"/>
      <c r="H81" s="182"/>
      <c r="I81" s="16"/>
      <c r="J81" s="182"/>
      <c r="K81" s="16"/>
      <c r="L81" s="182"/>
      <c r="M81" s="16"/>
      <c r="N81" s="10"/>
      <c r="O81" s="197"/>
      <c r="P81" s="10"/>
      <c r="Q81" s="16"/>
      <c r="R81" s="10"/>
      <c r="S81" s="16"/>
      <c r="T81" s="10"/>
      <c r="U81" s="197"/>
      <c r="V81" s="197"/>
      <c r="W81" s="197"/>
    </row>
    <row r="82" spans="1:23" s="183" customFormat="1" ht="48" x14ac:dyDescent="0.25">
      <c r="A82" s="189" t="s">
        <v>148</v>
      </c>
      <c r="B82" s="4" t="s">
        <v>28</v>
      </c>
      <c r="C82" s="180">
        <v>1</v>
      </c>
      <c r="D82" s="424" t="s">
        <v>223</v>
      </c>
      <c r="E82" s="424" t="s">
        <v>224</v>
      </c>
      <c r="F82" s="293">
        <v>1</v>
      </c>
      <c r="G82" s="7">
        <v>141895</v>
      </c>
      <c r="H82" s="182"/>
      <c r="I82" s="16"/>
      <c r="J82" s="5">
        <v>1</v>
      </c>
      <c r="K82" s="7">
        <v>141895</v>
      </c>
      <c r="L82" s="182"/>
      <c r="M82" s="16"/>
      <c r="N82" s="178">
        <v>1</v>
      </c>
      <c r="O82" s="197">
        <f t="shared" si="19"/>
        <v>141895</v>
      </c>
      <c r="P82" s="10"/>
      <c r="Q82" s="16"/>
      <c r="R82" s="178">
        <v>1</v>
      </c>
      <c r="S82" s="292">
        <v>141895</v>
      </c>
      <c r="T82" s="178">
        <v>1</v>
      </c>
      <c r="U82" s="197">
        <v>141895</v>
      </c>
      <c r="V82" s="197">
        <v>141895</v>
      </c>
      <c r="W82" s="197"/>
    </row>
    <row r="83" spans="1:23" s="170" customFormat="1" ht="84" x14ac:dyDescent="0.25">
      <c r="A83" s="189" t="s">
        <v>148</v>
      </c>
      <c r="B83" s="4" t="s">
        <v>28</v>
      </c>
      <c r="C83" s="5">
        <v>1</v>
      </c>
      <c r="D83" s="424" t="s">
        <v>226</v>
      </c>
      <c r="E83" s="424" t="s">
        <v>227</v>
      </c>
      <c r="F83" s="293">
        <v>1</v>
      </c>
      <c r="G83" s="7">
        <v>140895</v>
      </c>
      <c r="H83" s="5"/>
      <c r="I83" s="290"/>
      <c r="J83" s="5">
        <v>1</v>
      </c>
      <c r="K83" s="7">
        <v>140895</v>
      </c>
      <c r="L83" s="182"/>
      <c r="M83" s="202"/>
      <c r="N83" s="6">
        <v>1</v>
      </c>
      <c r="O83" s="197">
        <f t="shared" si="19"/>
        <v>140895</v>
      </c>
      <c r="P83" s="76">
        <v>1</v>
      </c>
      <c r="Q83" s="290">
        <v>3955</v>
      </c>
      <c r="R83" s="6">
        <v>1</v>
      </c>
      <c r="S83" s="292">
        <v>136940</v>
      </c>
      <c r="T83" s="6">
        <v>1</v>
      </c>
      <c r="U83" s="292">
        <v>136940</v>
      </c>
      <c r="V83" s="290">
        <v>91644.38</v>
      </c>
      <c r="W83" s="290">
        <v>45295.619999999995</v>
      </c>
    </row>
    <row r="84" spans="1:23" s="184" customFormat="1" ht="15" customHeight="1" x14ac:dyDescent="0.25">
      <c r="A84" s="526" t="s">
        <v>231</v>
      </c>
      <c r="B84" s="526"/>
      <c r="C84" s="3">
        <f>SUM(C81:C83)</f>
        <v>3</v>
      </c>
      <c r="D84" s="433"/>
      <c r="E84" s="433"/>
      <c r="F84" s="182">
        <f>SUM(F81:F83)</f>
        <v>2</v>
      </c>
      <c r="G84" s="181">
        <v>282790</v>
      </c>
      <c r="H84" s="182">
        <v>0</v>
      </c>
      <c r="I84" s="11">
        <v>0</v>
      </c>
      <c r="J84" s="182">
        <v>2</v>
      </c>
      <c r="K84" s="11">
        <v>282790</v>
      </c>
      <c r="L84" s="182">
        <v>0</v>
      </c>
      <c r="M84" s="11">
        <v>0</v>
      </c>
      <c r="N84" s="10">
        <f t="shared" ref="N84" si="25">SUM(N81:N83)</f>
        <v>2</v>
      </c>
      <c r="O84" s="193">
        <f t="shared" si="19"/>
        <v>282790</v>
      </c>
      <c r="P84" s="10">
        <f>SUM(P83)</f>
        <v>1</v>
      </c>
      <c r="Q84" s="11">
        <f>SUM(Q83)</f>
        <v>3955</v>
      </c>
      <c r="R84" s="10">
        <f t="shared" ref="R84:T84" si="26">SUM(R81:R83)</f>
        <v>2</v>
      </c>
      <c r="S84" s="11">
        <v>278835</v>
      </c>
      <c r="T84" s="10">
        <f t="shared" si="26"/>
        <v>2</v>
      </c>
      <c r="U84" s="11">
        <v>278835</v>
      </c>
      <c r="V84" s="208">
        <f>SUM(V82:V83)</f>
        <v>233539.38</v>
      </c>
      <c r="W84" s="208">
        <f>SUM(W82:W83)</f>
        <v>45295.619999999995</v>
      </c>
    </row>
    <row r="85" spans="1:23" s="184" customFormat="1" ht="36" x14ac:dyDescent="0.25">
      <c r="A85" s="189" t="s">
        <v>148</v>
      </c>
      <c r="B85" s="174" t="s">
        <v>30</v>
      </c>
      <c r="C85" s="3">
        <v>1</v>
      </c>
      <c r="D85" s="424" t="s">
        <v>543</v>
      </c>
      <c r="E85" s="424" t="s">
        <v>544</v>
      </c>
      <c r="F85" s="182"/>
      <c r="G85" s="181"/>
      <c r="H85" s="182"/>
      <c r="I85" s="11"/>
      <c r="J85" s="182"/>
      <c r="K85" s="11"/>
      <c r="L85" s="182"/>
      <c r="M85" s="11"/>
      <c r="N85" s="10"/>
      <c r="O85" s="197"/>
      <c r="P85" s="10"/>
      <c r="Q85" s="11"/>
      <c r="R85" s="10"/>
      <c r="S85" s="11"/>
      <c r="T85" s="10"/>
      <c r="U85" s="11"/>
      <c r="V85" s="290"/>
      <c r="W85" s="290"/>
    </row>
    <row r="86" spans="1:23" s="184" customFormat="1" ht="84" x14ac:dyDescent="0.25">
      <c r="A86" s="189" t="s">
        <v>148</v>
      </c>
      <c r="B86" s="174" t="s">
        <v>30</v>
      </c>
      <c r="C86" s="3">
        <v>1</v>
      </c>
      <c r="D86" s="424" t="s">
        <v>232</v>
      </c>
      <c r="E86" s="424" t="s">
        <v>233</v>
      </c>
      <c r="F86" s="293">
        <v>1</v>
      </c>
      <c r="G86" s="199">
        <v>51470</v>
      </c>
      <c r="H86" s="182"/>
      <c r="I86" s="11"/>
      <c r="J86" s="5">
        <v>1</v>
      </c>
      <c r="K86" s="9">
        <v>51470</v>
      </c>
      <c r="L86" s="182"/>
      <c r="M86" s="11"/>
      <c r="N86" s="6">
        <v>1</v>
      </c>
      <c r="O86" s="197">
        <f t="shared" si="19"/>
        <v>51470</v>
      </c>
      <c r="P86" s="10"/>
      <c r="Q86" s="11"/>
      <c r="R86" s="6">
        <v>1</v>
      </c>
      <c r="S86" s="199">
        <v>51470</v>
      </c>
      <c r="T86" s="6">
        <v>1</v>
      </c>
      <c r="U86" s="199">
        <v>51470</v>
      </c>
      <c r="V86" s="290">
        <v>12853.75</v>
      </c>
      <c r="W86" s="290">
        <v>38616.25</v>
      </c>
    </row>
    <row r="87" spans="1:23" s="184" customFormat="1" ht="96" x14ac:dyDescent="0.25">
      <c r="A87" s="189" t="s">
        <v>148</v>
      </c>
      <c r="B87" s="174" t="s">
        <v>30</v>
      </c>
      <c r="C87" s="3">
        <v>1</v>
      </c>
      <c r="D87" s="424" t="s">
        <v>235</v>
      </c>
      <c r="E87" s="424" t="s">
        <v>236</v>
      </c>
      <c r="F87" s="293">
        <v>1</v>
      </c>
      <c r="G87" s="199">
        <v>79050</v>
      </c>
      <c r="H87" s="182"/>
      <c r="I87" s="11"/>
      <c r="J87" s="5">
        <v>1</v>
      </c>
      <c r="K87" s="9">
        <v>79050</v>
      </c>
      <c r="L87" s="182"/>
      <c r="M87" s="11"/>
      <c r="N87" s="6">
        <v>1</v>
      </c>
      <c r="O87" s="197">
        <f t="shared" si="19"/>
        <v>79050</v>
      </c>
      <c r="P87" s="10"/>
      <c r="Q87" s="11"/>
      <c r="R87" s="6">
        <v>1</v>
      </c>
      <c r="S87" s="292">
        <v>79050</v>
      </c>
      <c r="T87" s="6">
        <v>1</v>
      </c>
      <c r="U87" s="290">
        <v>79050</v>
      </c>
      <c r="V87" s="290">
        <v>79050</v>
      </c>
      <c r="W87" s="290"/>
    </row>
    <row r="88" spans="1:23" ht="48" x14ac:dyDescent="0.25">
      <c r="A88" s="189" t="s">
        <v>148</v>
      </c>
      <c r="B88" s="174" t="s">
        <v>30</v>
      </c>
      <c r="C88" s="171">
        <v>1</v>
      </c>
      <c r="D88" s="424" t="s">
        <v>238</v>
      </c>
      <c r="E88" s="424" t="s">
        <v>239</v>
      </c>
      <c r="F88" s="293">
        <v>1</v>
      </c>
      <c r="G88" s="199">
        <v>115850</v>
      </c>
      <c r="H88" s="174"/>
      <c r="I88" s="189"/>
      <c r="J88" s="178">
        <v>1</v>
      </c>
      <c r="K88" s="9">
        <v>115850</v>
      </c>
      <c r="L88" s="182"/>
      <c r="M88" s="189"/>
      <c r="N88" s="178">
        <v>1</v>
      </c>
      <c r="O88" s="197">
        <f t="shared" si="19"/>
        <v>115850</v>
      </c>
      <c r="P88" s="198">
        <v>1</v>
      </c>
      <c r="Q88" s="197">
        <v>4980</v>
      </c>
      <c r="R88" s="178">
        <v>1</v>
      </c>
      <c r="S88" s="292">
        <v>110870</v>
      </c>
      <c r="T88" s="178">
        <v>1</v>
      </c>
      <c r="U88" s="197">
        <v>110870</v>
      </c>
      <c r="V88" s="197">
        <v>110870</v>
      </c>
      <c r="W88" s="197"/>
    </row>
    <row r="89" spans="1:23" s="183" customFormat="1" ht="15" customHeight="1" x14ac:dyDescent="0.25">
      <c r="A89" s="526" t="s">
        <v>253</v>
      </c>
      <c r="B89" s="526"/>
      <c r="C89" s="180">
        <f>SUM(C85:C88)</f>
        <v>4</v>
      </c>
      <c r="D89" s="561"/>
      <c r="E89" s="561"/>
      <c r="F89" s="182">
        <f>SUM(F85:F88)</f>
        <v>3</v>
      </c>
      <c r="G89" s="181">
        <v>246370</v>
      </c>
      <c r="H89" s="182">
        <v>0</v>
      </c>
      <c r="I89" s="16">
        <v>0</v>
      </c>
      <c r="J89" s="182">
        <v>3</v>
      </c>
      <c r="K89" s="16">
        <v>246370</v>
      </c>
      <c r="L89" s="182">
        <v>0</v>
      </c>
      <c r="M89" s="16">
        <v>0</v>
      </c>
      <c r="N89" s="10">
        <f t="shared" ref="N89" si="27">SUM(N85:N88)</f>
        <v>3</v>
      </c>
      <c r="O89" s="193">
        <f t="shared" si="19"/>
        <v>246370</v>
      </c>
      <c r="P89" s="10">
        <f>SUM(P88)</f>
        <v>1</v>
      </c>
      <c r="Q89" s="16">
        <f>SUM(Q88)</f>
        <v>4980</v>
      </c>
      <c r="R89" s="10">
        <f t="shared" ref="R89:T89" si="28">SUM(R85:R88)</f>
        <v>3</v>
      </c>
      <c r="S89" s="16">
        <v>241390</v>
      </c>
      <c r="T89" s="10">
        <f t="shared" si="28"/>
        <v>3</v>
      </c>
      <c r="U89" s="16">
        <v>241390</v>
      </c>
      <c r="V89" s="193">
        <f>SUM(V86:V88)</f>
        <v>202773.75</v>
      </c>
      <c r="W89" s="193">
        <f>SUM(W86:W88)</f>
        <v>38616.25</v>
      </c>
    </row>
    <row r="90" spans="1:23" s="183" customFormat="1" ht="72" x14ac:dyDescent="0.25">
      <c r="A90" s="189" t="s">
        <v>148</v>
      </c>
      <c r="B90" s="174" t="s">
        <v>254</v>
      </c>
      <c r="C90" s="180">
        <v>1</v>
      </c>
      <c r="D90" s="423" t="s">
        <v>255</v>
      </c>
      <c r="E90" s="423" t="s">
        <v>256</v>
      </c>
      <c r="F90" s="293">
        <v>1</v>
      </c>
      <c r="G90" s="177">
        <v>48800.00299999999</v>
      </c>
      <c r="H90" s="182"/>
      <c r="I90" s="16"/>
      <c r="J90" s="178">
        <v>1</v>
      </c>
      <c r="K90" s="7">
        <v>48800.00299999999</v>
      </c>
      <c r="L90" s="182"/>
      <c r="M90" s="16"/>
      <c r="N90" s="6">
        <v>1</v>
      </c>
      <c r="O90" s="197">
        <f t="shared" si="19"/>
        <v>48800.00299999999</v>
      </c>
      <c r="P90" s="10"/>
      <c r="Q90" s="16"/>
      <c r="R90" s="6">
        <v>1</v>
      </c>
      <c r="S90" s="7">
        <v>48800.00299999999</v>
      </c>
      <c r="T90" s="6">
        <v>1</v>
      </c>
      <c r="U90" s="197">
        <v>48800.00299999999</v>
      </c>
      <c r="V90" s="197">
        <v>48800.00299999999</v>
      </c>
      <c r="W90" s="197"/>
    </row>
    <row r="91" spans="1:23" s="183" customFormat="1" ht="48" x14ac:dyDescent="0.25">
      <c r="A91" s="189" t="s">
        <v>148</v>
      </c>
      <c r="B91" s="174" t="s">
        <v>254</v>
      </c>
      <c r="C91" s="180">
        <v>1</v>
      </c>
      <c r="D91" s="423" t="s">
        <v>315</v>
      </c>
      <c r="E91" s="423" t="s">
        <v>545</v>
      </c>
      <c r="F91" s="182"/>
      <c r="G91" s="181"/>
      <c r="H91" s="182"/>
      <c r="I91" s="16"/>
      <c r="J91" s="182"/>
      <c r="K91" s="16"/>
      <c r="L91" s="182"/>
      <c r="M91" s="16"/>
      <c r="N91" s="10"/>
      <c r="O91" s="197"/>
      <c r="P91" s="10"/>
      <c r="Q91" s="16"/>
      <c r="R91" s="10"/>
      <c r="S91" s="16"/>
      <c r="T91" s="10"/>
      <c r="U91" s="16"/>
      <c r="V91" s="197"/>
      <c r="W91" s="197"/>
    </row>
    <row r="92" spans="1:23" s="183" customFormat="1" ht="15" customHeight="1" x14ac:dyDescent="0.25">
      <c r="A92" s="526" t="s">
        <v>258</v>
      </c>
      <c r="B92" s="526"/>
      <c r="C92" s="180">
        <f>SUM(C90:C91)</f>
        <v>2</v>
      </c>
      <c r="D92" s="526"/>
      <c r="E92" s="526"/>
      <c r="F92" s="182">
        <f>SUM(F90:F91)</f>
        <v>1</v>
      </c>
      <c r="G92" s="181">
        <v>48800.00299999999</v>
      </c>
      <c r="H92" s="182">
        <v>0</v>
      </c>
      <c r="I92" s="181">
        <v>0</v>
      </c>
      <c r="J92" s="182">
        <v>1</v>
      </c>
      <c r="K92" s="181">
        <v>48800.00299999999</v>
      </c>
      <c r="L92" s="182">
        <v>0</v>
      </c>
      <c r="M92" s="181">
        <v>0</v>
      </c>
      <c r="N92" s="182">
        <f t="shared" ref="N92" si="29">SUM(N90:N91)</f>
        <v>1</v>
      </c>
      <c r="O92" s="193">
        <f t="shared" si="19"/>
        <v>48800.00299999999</v>
      </c>
      <c r="P92" s="182">
        <v>0</v>
      </c>
      <c r="Q92" s="181">
        <v>0</v>
      </c>
      <c r="R92" s="182">
        <f t="shared" ref="R92:T92" si="30">SUM(R90:R91)</f>
        <v>1</v>
      </c>
      <c r="S92" s="181">
        <v>48800.00299999999</v>
      </c>
      <c r="T92" s="182">
        <f t="shared" si="30"/>
        <v>1</v>
      </c>
      <c r="U92" s="181">
        <v>48800.00299999999</v>
      </c>
      <c r="V92" s="193">
        <f>SUM(V90:V91)</f>
        <v>48800.00299999999</v>
      </c>
      <c r="W92" s="193">
        <f>SUM(W90:W91)</f>
        <v>0</v>
      </c>
    </row>
    <row r="93" spans="1:23" ht="24" x14ac:dyDescent="0.25">
      <c r="A93" s="189" t="s">
        <v>148</v>
      </c>
      <c r="B93" s="174" t="s">
        <v>37</v>
      </c>
      <c r="C93" s="171">
        <v>1</v>
      </c>
      <c r="D93" s="424" t="s">
        <v>547</v>
      </c>
      <c r="E93" s="424" t="s">
        <v>548</v>
      </c>
      <c r="F93" s="178"/>
      <c r="G93" s="7"/>
      <c r="H93" s="174"/>
      <c r="I93" s="189"/>
      <c r="J93" s="6"/>
      <c r="K93" s="185"/>
      <c r="L93" s="176"/>
      <c r="M93" s="197"/>
      <c r="N93" s="198"/>
      <c r="O93" s="197"/>
      <c r="P93" s="198"/>
      <c r="Q93" s="197"/>
      <c r="R93" s="198"/>
      <c r="S93" s="197"/>
      <c r="T93" s="198"/>
      <c r="U93" s="189"/>
      <c r="V93" s="197"/>
      <c r="W93" s="197"/>
    </row>
    <row r="94" spans="1:23" ht="60" x14ac:dyDescent="0.25">
      <c r="A94" s="189" t="s">
        <v>148</v>
      </c>
      <c r="B94" s="174" t="s">
        <v>37</v>
      </c>
      <c r="C94" s="171">
        <v>1</v>
      </c>
      <c r="D94" s="424" t="s">
        <v>550</v>
      </c>
      <c r="E94" s="424" t="s">
        <v>551</v>
      </c>
      <c r="F94" s="178"/>
      <c r="G94" s="7"/>
      <c r="H94" s="174"/>
      <c r="I94" s="189"/>
      <c r="J94" s="6"/>
      <c r="K94" s="185"/>
      <c r="L94" s="176"/>
      <c r="M94" s="197"/>
      <c r="N94" s="198"/>
      <c r="O94" s="197"/>
      <c r="P94" s="198"/>
      <c r="Q94" s="197"/>
      <c r="R94" s="198"/>
      <c r="S94" s="197"/>
      <c r="T94" s="198"/>
      <c r="U94" s="189"/>
      <c r="V94" s="197"/>
      <c r="W94" s="197"/>
    </row>
    <row r="95" spans="1:23" ht="60" x14ac:dyDescent="0.25">
      <c r="A95" s="189" t="s">
        <v>148</v>
      </c>
      <c r="B95" s="174" t="s">
        <v>37</v>
      </c>
      <c r="C95" s="171">
        <v>1</v>
      </c>
      <c r="D95" s="424" t="s">
        <v>553</v>
      </c>
      <c r="E95" s="424" t="s">
        <v>554</v>
      </c>
      <c r="F95" s="178"/>
      <c r="G95" s="7"/>
      <c r="H95" s="174"/>
      <c r="I95" s="189"/>
      <c r="J95" s="6"/>
      <c r="K95" s="185"/>
      <c r="L95" s="176"/>
      <c r="M95" s="197"/>
      <c r="N95" s="198"/>
      <c r="O95" s="197"/>
      <c r="P95" s="198"/>
      <c r="Q95" s="197"/>
      <c r="R95" s="198"/>
      <c r="S95" s="197"/>
      <c r="T95" s="198"/>
      <c r="U95" s="189"/>
      <c r="V95" s="197"/>
      <c r="W95" s="197"/>
    </row>
    <row r="96" spans="1:23" ht="72" x14ac:dyDescent="0.25">
      <c r="A96" s="189" t="s">
        <v>148</v>
      </c>
      <c r="B96" s="174" t="s">
        <v>37</v>
      </c>
      <c r="C96" s="171">
        <v>1</v>
      </c>
      <c r="D96" s="424" t="s">
        <v>259</v>
      </c>
      <c r="E96" s="424" t="s">
        <v>260</v>
      </c>
      <c r="F96" s="293">
        <v>1</v>
      </c>
      <c r="G96" s="7">
        <v>90915</v>
      </c>
      <c r="H96" s="171"/>
      <c r="I96" s="197"/>
      <c r="J96" s="178">
        <v>1</v>
      </c>
      <c r="K96" s="185">
        <v>90915</v>
      </c>
      <c r="L96" s="189"/>
      <c r="M96" s="189"/>
      <c r="N96" s="198">
        <v>1</v>
      </c>
      <c r="O96" s="197">
        <f t="shared" si="19"/>
        <v>90915</v>
      </c>
      <c r="P96" s="198"/>
      <c r="Q96" s="189"/>
      <c r="R96" s="198">
        <v>1</v>
      </c>
      <c r="S96" s="185">
        <v>90915</v>
      </c>
      <c r="T96" s="198">
        <v>1</v>
      </c>
      <c r="U96" s="7">
        <v>90915</v>
      </c>
      <c r="V96" s="197">
        <v>19297.5</v>
      </c>
      <c r="W96" s="197">
        <v>71617.5</v>
      </c>
    </row>
    <row r="97" spans="1:23" s="183" customFormat="1" ht="15" customHeight="1" x14ac:dyDescent="0.25">
      <c r="A97" s="526" t="s">
        <v>262</v>
      </c>
      <c r="B97" s="526"/>
      <c r="C97" s="180">
        <f>SUM(C93:C96)</f>
        <v>4</v>
      </c>
      <c r="D97" s="526"/>
      <c r="E97" s="526"/>
      <c r="F97" s="182">
        <f>SUM(F93:F96)</f>
        <v>1</v>
      </c>
      <c r="G97" s="16">
        <v>90915</v>
      </c>
      <c r="H97" s="182">
        <v>0</v>
      </c>
      <c r="I97" s="16">
        <v>0</v>
      </c>
      <c r="J97" s="182">
        <v>1</v>
      </c>
      <c r="K97" s="16">
        <v>90915</v>
      </c>
      <c r="L97" s="182">
        <v>0</v>
      </c>
      <c r="M97" s="16">
        <v>0</v>
      </c>
      <c r="N97" s="10">
        <f t="shared" ref="N97" si="31">SUM(N93:N96)</f>
        <v>1</v>
      </c>
      <c r="O97" s="197">
        <f t="shared" si="19"/>
        <v>90915</v>
      </c>
      <c r="P97" s="182">
        <v>0</v>
      </c>
      <c r="Q97" s="181">
        <v>0</v>
      </c>
      <c r="R97" s="10">
        <f t="shared" ref="R97:T97" si="32">SUM(R93:R96)</f>
        <v>1</v>
      </c>
      <c r="S97" s="16">
        <v>90915</v>
      </c>
      <c r="T97" s="10">
        <f t="shared" si="32"/>
        <v>1</v>
      </c>
      <c r="U97" s="16">
        <v>90915</v>
      </c>
      <c r="V97" s="193">
        <f>SUM(V96)</f>
        <v>19297.5</v>
      </c>
      <c r="W97" s="193">
        <f>SUM(W96)</f>
        <v>71617.5</v>
      </c>
    </row>
    <row r="98" spans="1:23" ht="24" x14ac:dyDescent="0.25">
      <c r="A98" s="189" t="s">
        <v>148</v>
      </c>
      <c r="B98" s="174" t="s">
        <v>269</v>
      </c>
      <c r="C98" s="171">
        <v>1</v>
      </c>
      <c r="D98" s="424" t="s">
        <v>270</v>
      </c>
      <c r="E98" s="424" t="s">
        <v>271</v>
      </c>
      <c r="F98" s="293">
        <v>1</v>
      </c>
      <c r="G98" s="199">
        <v>40255</v>
      </c>
      <c r="H98" s="171"/>
      <c r="I98" s="197"/>
      <c r="J98" s="178">
        <v>1</v>
      </c>
      <c r="K98" s="185">
        <v>40255</v>
      </c>
      <c r="L98" s="189"/>
      <c r="M98" s="189"/>
      <c r="N98" s="198">
        <v>1</v>
      </c>
      <c r="O98" s="197">
        <f t="shared" si="19"/>
        <v>40255</v>
      </c>
      <c r="P98" s="198"/>
      <c r="Q98" s="189"/>
      <c r="R98" s="198">
        <v>1</v>
      </c>
      <c r="S98" s="185">
        <v>40255</v>
      </c>
      <c r="T98" s="198">
        <v>1</v>
      </c>
      <c r="U98" s="197">
        <v>40255</v>
      </c>
      <c r="V98" s="197">
        <v>40255</v>
      </c>
      <c r="W98" s="197"/>
    </row>
    <row r="99" spans="1:23" ht="60" x14ac:dyDescent="0.25">
      <c r="A99" s="189" t="s">
        <v>148</v>
      </c>
      <c r="B99" s="174" t="s">
        <v>269</v>
      </c>
      <c r="C99" s="171">
        <v>1</v>
      </c>
      <c r="D99" s="424" t="s">
        <v>273</v>
      </c>
      <c r="E99" s="424" t="s">
        <v>274</v>
      </c>
      <c r="F99" s="293">
        <v>1</v>
      </c>
      <c r="G99" s="199">
        <v>37690</v>
      </c>
      <c r="H99" s="174"/>
      <c r="I99" s="189"/>
      <c r="J99" s="178">
        <v>1</v>
      </c>
      <c r="K99" s="185">
        <v>37690</v>
      </c>
      <c r="L99" s="189"/>
      <c r="M99" s="189"/>
      <c r="N99" s="198">
        <v>1</v>
      </c>
      <c r="O99" s="197">
        <f t="shared" si="19"/>
        <v>37690</v>
      </c>
      <c r="P99" s="198"/>
      <c r="Q99" s="189"/>
      <c r="R99" s="198">
        <v>1</v>
      </c>
      <c r="S99" s="185">
        <v>37690</v>
      </c>
      <c r="T99" s="198">
        <v>1</v>
      </c>
      <c r="U99" s="197">
        <v>37690</v>
      </c>
      <c r="V99" s="197">
        <v>37690</v>
      </c>
      <c r="W99" s="197"/>
    </row>
    <row r="100" spans="1:23" ht="36" x14ac:dyDescent="0.25">
      <c r="A100" s="189" t="s">
        <v>148</v>
      </c>
      <c r="B100" s="174" t="s">
        <v>269</v>
      </c>
      <c r="C100" s="171">
        <v>1</v>
      </c>
      <c r="D100" s="424" t="s">
        <v>556</v>
      </c>
      <c r="E100" s="424" t="s">
        <v>557</v>
      </c>
      <c r="F100" s="293">
        <v>1</v>
      </c>
      <c r="G100" s="199">
        <v>131490</v>
      </c>
      <c r="H100" s="174"/>
      <c r="I100" s="189"/>
      <c r="J100" s="178">
        <v>1</v>
      </c>
      <c r="K100" s="185">
        <v>131490</v>
      </c>
      <c r="L100" s="176">
        <v>1</v>
      </c>
      <c r="M100" s="197">
        <v>131490</v>
      </c>
      <c r="N100" s="198"/>
      <c r="O100" s="197"/>
      <c r="P100" s="198"/>
      <c r="Q100" s="197"/>
      <c r="R100" s="198"/>
      <c r="S100" s="197">
        <v>0</v>
      </c>
      <c r="T100" s="198"/>
      <c r="U100" s="189"/>
      <c r="V100" s="197"/>
      <c r="W100" s="197"/>
    </row>
    <row r="101" spans="1:23" ht="36" x14ac:dyDescent="0.25">
      <c r="A101" s="189" t="s">
        <v>148</v>
      </c>
      <c r="B101" s="174" t="s">
        <v>269</v>
      </c>
      <c r="C101" s="171">
        <v>1</v>
      </c>
      <c r="D101" s="424" t="s">
        <v>558</v>
      </c>
      <c r="E101" s="424" t="s">
        <v>559</v>
      </c>
      <c r="F101" s="293">
        <v>1</v>
      </c>
      <c r="G101" s="199">
        <v>68450</v>
      </c>
      <c r="H101" s="174"/>
      <c r="I101" s="189"/>
      <c r="J101" s="178">
        <v>1</v>
      </c>
      <c r="K101" s="185">
        <v>68450</v>
      </c>
      <c r="L101" s="176">
        <v>1</v>
      </c>
      <c r="M101" s="197">
        <v>68450</v>
      </c>
      <c r="N101" s="198"/>
      <c r="O101" s="197"/>
      <c r="P101" s="198"/>
      <c r="Q101" s="197"/>
      <c r="R101" s="198"/>
      <c r="S101" s="197">
        <v>0</v>
      </c>
      <c r="T101" s="198"/>
      <c r="U101" s="189"/>
      <c r="V101" s="197"/>
      <c r="W101" s="197"/>
    </row>
    <row r="102" spans="1:23" ht="48" x14ac:dyDescent="0.25">
      <c r="A102" s="189" t="s">
        <v>148</v>
      </c>
      <c r="B102" s="174" t="s">
        <v>269</v>
      </c>
      <c r="C102" s="171">
        <v>1</v>
      </c>
      <c r="D102" s="424" t="s">
        <v>560</v>
      </c>
      <c r="E102" s="424" t="s">
        <v>561</v>
      </c>
      <c r="F102" s="293">
        <v>1</v>
      </c>
      <c r="G102" s="199">
        <v>102870</v>
      </c>
      <c r="H102" s="174"/>
      <c r="I102" s="189"/>
      <c r="J102" s="178">
        <v>1</v>
      </c>
      <c r="K102" s="185">
        <v>102870</v>
      </c>
      <c r="L102" s="176">
        <v>1</v>
      </c>
      <c r="M102" s="197">
        <v>102870</v>
      </c>
      <c r="N102" s="198"/>
      <c r="O102" s="197"/>
      <c r="P102" s="198"/>
      <c r="Q102" s="197"/>
      <c r="R102" s="198"/>
      <c r="S102" s="197">
        <v>0</v>
      </c>
      <c r="T102" s="198"/>
      <c r="U102" s="189"/>
      <c r="V102" s="197"/>
      <c r="W102" s="197"/>
    </row>
    <row r="103" spans="1:23" ht="48" x14ac:dyDescent="0.25">
      <c r="A103" s="189" t="s">
        <v>148</v>
      </c>
      <c r="B103" s="174" t="s">
        <v>269</v>
      </c>
      <c r="C103" s="171">
        <v>1</v>
      </c>
      <c r="D103" s="424" t="s">
        <v>563</v>
      </c>
      <c r="E103" s="424" t="s">
        <v>564</v>
      </c>
      <c r="F103" s="293">
        <v>1</v>
      </c>
      <c r="G103" s="199">
        <v>32100</v>
      </c>
      <c r="H103" s="174"/>
      <c r="I103" s="189"/>
      <c r="J103" s="178">
        <v>1</v>
      </c>
      <c r="K103" s="185">
        <v>32100</v>
      </c>
      <c r="L103" s="176">
        <v>1</v>
      </c>
      <c r="M103" s="197">
        <v>32100</v>
      </c>
      <c r="N103" s="198"/>
      <c r="O103" s="197"/>
      <c r="P103" s="198"/>
      <c r="Q103" s="197"/>
      <c r="R103" s="198"/>
      <c r="S103" s="197">
        <v>0</v>
      </c>
      <c r="T103" s="198"/>
      <c r="U103" s="189"/>
      <c r="V103" s="197"/>
      <c r="W103" s="197"/>
    </row>
    <row r="104" spans="1:23" s="183" customFormat="1" ht="15" customHeight="1" x14ac:dyDescent="0.25">
      <c r="A104" s="526" t="s">
        <v>282</v>
      </c>
      <c r="B104" s="526"/>
      <c r="C104" s="180">
        <f>SUM(C98:C103)</f>
        <v>6</v>
      </c>
      <c r="D104" s="526"/>
      <c r="E104" s="526"/>
      <c r="F104" s="182">
        <f>SUM(F98:F103)</f>
        <v>6</v>
      </c>
      <c r="G104" s="16">
        <v>412855</v>
      </c>
      <c r="H104" s="182">
        <v>0</v>
      </c>
      <c r="I104" s="16">
        <v>0</v>
      </c>
      <c r="J104" s="182">
        <v>6</v>
      </c>
      <c r="K104" s="16">
        <v>412855</v>
      </c>
      <c r="L104" s="182">
        <v>4</v>
      </c>
      <c r="M104" s="16">
        <v>334910</v>
      </c>
      <c r="N104" s="10">
        <f t="shared" ref="N104" si="33">SUM(N98:N103)</f>
        <v>2</v>
      </c>
      <c r="O104" s="193">
        <f t="shared" si="19"/>
        <v>77945</v>
      </c>
      <c r="P104" s="182">
        <v>0</v>
      </c>
      <c r="Q104" s="181">
        <v>0</v>
      </c>
      <c r="R104" s="10">
        <f t="shared" ref="R104:T104" si="34">SUM(R98:R103)</f>
        <v>2</v>
      </c>
      <c r="S104" s="16">
        <v>77945</v>
      </c>
      <c r="T104" s="10">
        <f t="shared" si="34"/>
        <v>2</v>
      </c>
      <c r="U104" s="16">
        <v>77945</v>
      </c>
      <c r="V104" s="193">
        <f>SUM(V98:V103)</f>
        <v>77945</v>
      </c>
      <c r="W104" s="193">
        <f>SUM(W98:W103)</f>
        <v>0</v>
      </c>
    </row>
    <row r="105" spans="1:23" ht="72" x14ac:dyDescent="0.25">
      <c r="A105" s="189" t="s">
        <v>148</v>
      </c>
      <c r="B105" s="175" t="s">
        <v>40</v>
      </c>
      <c r="C105" s="171">
        <v>1</v>
      </c>
      <c r="D105" s="426" t="s">
        <v>566</v>
      </c>
      <c r="E105" s="423" t="s">
        <v>567</v>
      </c>
      <c r="F105" s="293">
        <v>1</v>
      </c>
      <c r="G105" s="7">
        <v>99180</v>
      </c>
      <c r="H105" s="174"/>
      <c r="I105" s="189"/>
      <c r="J105" s="178">
        <v>1</v>
      </c>
      <c r="K105" s="185">
        <v>99180</v>
      </c>
      <c r="L105" s="176">
        <v>1</v>
      </c>
      <c r="M105" s="197">
        <v>99180</v>
      </c>
      <c r="N105" s="198"/>
      <c r="O105" s="197"/>
      <c r="P105" s="198"/>
      <c r="Q105" s="197"/>
      <c r="R105" s="198"/>
      <c r="S105" s="197">
        <v>0</v>
      </c>
      <c r="T105" s="198"/>
      <c r="U105" s="189"/>
      <c r="V105" s="197"/>
      <c r="W105" s="197"/>
    </row>
    <row r="106" spans="1:23" s="183" customFormat="1" ht="15" customHeight="1" x14ac:dyDescent="0.25">
      <c r="A106" s="526" t="s">
        <v>286</v>
      </c>
      <c r="B106" s="526"/>
      <c r="C106" s="180">
        <f>SUM(C105:C105)</f>
        <v>1</v>
      </c>
      <c r="D106" s="526"/>
      <c r="E106" s="526"/>
      <c r="F106" s="182">
        <f>SUM(F105)</f>
        <v>1</v>
      </c>
      <c r="G106" s="16">
        <v>99180</v>
      </c>
      <c r="H106" s="182">
        <v>0</v>
      </c>
      <c r="I106" s="16">
        <v>0</v>
      </c>
      <c r="J106" s="182">
        <v>1</v>
      </c>
      <c r="K106" s="16">
        <v>99180</v>
      </c>
      <c r="L106" s="182">
        <v>1</v>
      </c>
      <c r="M106" s="16">
        <v>99180</v>
      </c>
      <c r="N106" s="10">
        <f t="shared" ref="N106" si="35">SUM(N105)</f>
        <v>0</v>
      </c>
      <c r="O106" s="197"/>
      <c r="P106" s="182">
        <v>0</v>
      </c>
      <c r="Q106" s="181">
        <v>0</v>
      </c>
      <c r="R106" s="10">
        <f t="shared" ref="R106:T106" si="36">SUM(R105)</f>
        <v>0</v>
      </c>
      <c r="S106" s="16">
        <v>0</v>
      </c>
      <c r="T106" s="10">
        <f t="shared" si="36"/>
        <v>0</v>
      </c>
      <c r="U106" s="16">
        <v>0</v>
      </c>
      <c r="V106" s="16">
        <v>0</v>
      </c>
      <c r="W106" s="16">
        <v>0</v>
      </c>
    </row>
    <row r="107" spans="1:23" s="183" customFormat="1" ht="24" x14ac:dyDescent="0.25">
      <c r="A107" s="189" t="s">
        <v>148</v>
      </c>
      <c r="B107" s="174" t="s">
        <v>43</v>
      </c>
      <c r="C107" s="180">
        <v>1</v>
      </c>
      <c r="D107" s="423" t="s">
        <v>287</v>
      </c>
      <c r="E107" s="423" t="s">
        <v>288</v>
      </c>
      <c r="F107" s="296">
        <v>1</v>
      </c>
      <c r="G107" s="7">
        <v>91000</v>
      </c>
      <c r="H107" s="182"/>
      <c r="I107" s="16"/>
      <c r="J107" s="178">
        <v>1</v>
      </c>
      <c r="K107" s="297">
        <v>91000</v>
      </c>
      <c r="L107" s="182"/>
      <c r="M107" s="16"/>
      <c r="N107" s="178">
        <v>1</v>
      </c>
      <c r="O107" s="197">
        <f t="shared" si="19"/>
        <v>91000</v>
      </c>
      <c r="P107" s="178">
        <v>1</v>
      </c>
      <c r="Q107" s="7">
        <v>33074.35</v>
      </c>
      <c r="R107" s="178">
        <v>1</v>
      </c>
      <c r="S107" s="7">
        <v>57925.65</v>
      </c>
      <c r="T107" s="178">
        <v>1</v>
      </c>
      <c r="U107" s="197">
        <v>57925.65</v>
      </c>
      <c r="V107" s="197">
        <v>57925.65</v>
      </c>
      <c r="W107" s="197"/>
    </row>
    <row r="108" spans="1:23" s="183" customFormat="1" ht="24" x14ac:dyDescent="0.25">
      <c r="A108" s="189" t="s">
        <v>148</v>
      </c>
      <c r="B108" s="174" t="s">
        <v>43</v>
      </c>
      <c r="C108" s="180">
        <v>1</v>
      </c>
      <c r="D108" s="423" t="s">
        <v>290</v>
      </c>
      <c r="E108" s="423" t="s">
        <v>291</v>
      </c>
      <c r="F108" s="296">
        <v>1</v>
      </c>
      <c r="G108" s="7">
        <v>113821.43</v>
      </c>
      <c r="H108" s="182"/>
      <c r="I108" s="16"/>
      <c r="J108" s="178">
        <v>1</v>
      </c>
      <c r="K108" s="298">
        <v>113821.43</v>
      </c>
      <c r="L108" s="182"/>
      <c r="M108" s="16"/>
      <c r="N108" s="178">
        <v>1</v>
      </c>
      <c r="O108" s="197">
        <f t="shared" si="19"/>
        <v>113821.43</v>
      </c>
      <c r="P108" s="178">
        <v>1</v>
      </c>
      <c r="Q108" s="7">
        <v>18213.429999999993</v>
      </c>
      <c r="R108" s="178">
        <v>1</v>
      </c>
      <c r="S108" s="7">
        <v>95608</v>
      </c>
      <c r="T108" s="178">
        <v>1</v>
      </c>
      <c r="U108" s="197">
        <v>95608</v>
      </c>
      <c r="V108" s="197">
        <v>95608</v>
      </c>
      <c r="W108" s="197"/>
    </row>
    <row r="109" spans="1:23" s="183" customFormat="1" ht="36" x14ac:dyDescent="0.25">
      <c r="A109" s="189" t="s">
        <v>148</v>
      </c>
      <c r="B109" s="174" t="s">
        <v>43</v>
      </c>
      <c r="C109" s="180">
        <v>1</v>
      </c>
      <c r="D109" s="423" t="s">
        <v>293</v>
      </c>
      <c r="E109" s="423" t="s">
        <v>294</v>
      </c>
      <c r="F109" s="299">
        <v>1</v>
      </c>
      <c r="G109" s="7">
        <v>153555.4</v>
      </c>
      <c r="H109" s="182"/>
      <c r="I109" s="16"/>
      <c r="J109" s="178">
        <v>1</v>
      </c>
      <c r="K109" s="201">
        <v>153555.4</v>
      </c>
      <c r="L109" s="182"/>
      <c r="M109" s="16"/>
      <c r="N109" s="178">
        <v>1</v>
      </c>
      <c r="O109" s="197">
        <f t="shared" si="19"/>
        <v>153555.4</v>
      </c>
      <c r="P109" s="178">
        <v>1</v>
      </c>
      <c r="Q109" s="7">
        <v>75243.11</v>
      </c>
      <c r="R109" s="178">
        <v>1</v>
      </c>
      <c r="S109" s="7">
        <v>78312.289999999994</v>
      </c>
      <c r="T109" s="178">
        <v>1</v>
      </c>
      <c r="U109" s="197">
        <v>78312.289999999994</v>
      </c>
      <c r="V109" s="197">
        <v>78312.289999999994</v>
      </c>
      <c r="W109" s="197"/>
    </row>
    <row r="110" spans="1:23" s="183" customFormat="1" ht="48" x14ac:dyDescent="0.25">
      <c r="A110" s="189" t="s">
        <v>148</v>
      </c>
      <c r="B110" s="174" t="s">
        <v>43</v>
      </c>
      <c r="C110" s="180">
        <v>1</v>
      </c>
      <c r="D110" s="423" t="s">
        <v>296</v>
      </c>
      <c r="E110" s="423" t="s">
        <v>297</v>
      </c>
      <c r="F110" s="299">
        <v>1</v>
      </c>
      <c r="G110" s="7">
        <v>87206.06</v>
      </c>
      <c r="H110" s="182"/>
      <c r="I110" s="16"/>
      <c r="J110" s="178">
        <v>1</v>
      </c>
      <c r="K110" s="300">
        <v>87206.06</v>
      </c>
      <c r="L110" s="182"/>
      <c r="M110" s="16"/>
      <c r="N110" s="178">
        <v>1</v>
      </c>
      <c r="O110" s="197">
        <f t="shared" si="19"/>
        <v>87206.06</v>
      </c>
      <c r="P110" s="178">
        <v>1</v>
      </c>
      <c r="Q110" s="7">
        <v>28869.43</v>
      </c>
      <c r="R110" s="178">
        <v>1</v>
      </c>
      <c r="S110" s="7">
        <v>58336.63</v>
      </c>
      <c r="T110" s="178">
        <v>1</v>
      </c>
      <c r="U110" s="197">
        <v>58336.63</v>
      </c>
      <c r="V110" s="197">
        <v>58336.63</v>
      </c>
      <c r="W110" s="197"/>
    </row>
    <row r="111" spans="1:23" s="183" customFormat="1" ht="36" x14ac:dyDescent="0.25">
      <c r="A111" s="189" t="s">
        <v>148</v>
      </c>
      <c r="B111" s="174" t="s">
        <v>43</v>
      </c>
      <c r="C111" s="180">
        <v>1</v>
      </c>
      <c r="D111" s="423" t="s">
        <v>569</v>
      </c>
      <c r="E111" s="423" t="s">
        <v>570</v>
      </c>
      <c r="F111" s="293">
        <v>1</v>
      </c>
      <c r="G111" s="7">
        <v>81300.81</v>
      </c>
      <c r="H111" s="182"/>
      <c r="I111" s="16"/>
      <c r="J111" s="178">
        <v>1</v>
      </c>
      <c r="K111" s="199">
        <v>81300.81</v>
      </c>
      <c r="L111" s="178">
        <v>1</v>
      </c>
      <c r="M111" s="7">
        <v>81300.81</v>
      </c>
      <c r="N111" s="10"/>
      <c r="O111" s="197"/>
      <c r="P111" s="6"/>
      <c r="Q111" s="7"/>
      <c r="R111" s="10"/>
      <c r="S111" s="197">
        <v>0</v>
      </c>
      <c r="T111" s="10"/>
      <c r="U111" s="16"/>
      <c r="V111" s="197"/>
      <c r="W111" s="197"/>
    </row>
    <row r="112" spans="1:23" s="183" customFormat="1" ht="15" customHeight="1" x14ac:dyDescent="0.25">
      <c r="A112" s="526" t="s">
        <v>302</v>
      </c>
      <c r="B112" s="526"/>
      <c r="C112" s="180">
        <f>SUM(C107:C111)</f>
        <v>5</v>
      </c>
      <c r="D112" s="526"/>
      <c r="E112" s="526"/>
      <c r="F112" s="182">
        <f>SUM(F107:F111)</f>
        <v>5</v>
      </c>
      <c r="G112" s="16">
        <v>526883.69999999995</v>
      </c>
      <c r="H112" s="182">
        <v>0</v>
      </c>
      <c r="I112" s="16">
        <v>0</v>
      </c>
      <c r="J112" s="182">
        <v>5</v>
      </c>
      <c r="K112" s="16">
        <v>526883.69999999995</v>
      </c>
      <c r="L112" s="182">
        <v>1</v>
      </c>
      <c r="M112" s="16">
        <v>81300.81</v>
      </c>
      <c r="N112" s="10">
        <f t="shared" ref="N112" si="37">SUM(N107:N111)</f>
        <v>4</v>
      </c>
      <c r="O112" s="193">
        <f t="shared" si="19"/>
        <v>445582.88999999996</v>
      </c>
      <c r="P112" s="10">
        <f>SUM(P107:P111)</f>
        <v>4</v>
      </c>
      <c r="Q112" s="16">
        <f>SUM(Q107:Q111)</f>
        <v>155400.31999999998</v>
      </c>
      <c r="R112" s="10">
        <f t="shared" ref="R112:T112" si="38">SUM(R107:R111)</f>
        <v>4</v>
      </c>
      <c r="S112" s="16">
        <v>290182.57</v>
      </c>
      <c r="T112" s="10">
        <f t="shared" si="38"/>
        <v>4</v>
      </c>
      <c r="U112" s="16">
        <v>290182.57</v>
      </c>
      <c r="V112" s="193">
        <f>SUM(V107:V111)</f>
        <v>290182.57</v>
      </c>
      <c r="W112" s="193">
        <f>SUM(W107:W111)</f>
        <v>0</v>
      </c>
    </row>
    <row r="113" spans="1:23" ht="156" x14ac:dyDescent="0.25">
      <c r="A113" s="189" t="s">
        <v>148</v>
      </c>
      <c r="B113" s="4" t="s">
        <v>45</v>
      </c>
      <c r="C113" s="171">
        <v>1</v>
      </c>
      <c r="D113" s="427" t="s">
        <v>306</v>
      </c>
      <c r="E113" s="425" t="s">
        <v>307</v>
      </c>
      <c r="F113" s="293">
        <v>1</v>
      </c>
      <c r="G113" s="177">
        <v>286180</v>
      </c>
      <c r="H113" s="178"/>
      <c r="I113" s="189"/>
      <c r="J113" s="178">
        <v>1</v>
      </c>
      <c r="K113" s="185">
        <v>286180</v>
      </c>
      <c r="L113" s="176"/>
      <c r="M113" s="189"/>
      <c r="N113" s="178">
        <v>1</v>
      </c>
      <c r="O113" s="197">
        <f t="shared" si="19"/>
        <v>286180</v>
      </c>
      <c r="P113" s="178">
        <v>1</v>
      </c>
      <c r="Q113" s="197">
        <v>16039.630000000005</v>
      </c>
      <c r="R113" s="178">
        <v>1</v>
      </c>
      <c r="S113" s="185">
        <v>270140.37</v>
      </c>
      <c r="T113" s="178">
        <v>1</v>
      </c>
      <c r="U113" s="185">
        <v>270140.37</v>
      </c>
      <c r="V113" s="197">
        <v>148366.29</v>
      </c>
      <c r="W113" s="197">
        <v>121774.07999999999</v>
      </c>
    </row>
    <row r="114" spans="1:23" ht="72" x14ac:dyDescent="0.25">
      <c r="A114" s="189" t="s">
        <v>148</v>
      </c>
      <c r="B114" s="4" t="s">
        <v>45</v>
      </c>
      <c r="C114" s="171">
        <v>1</v>
      </c>
      <c r="D114" s="427" t="s">
        <v>309</v>
      </c>
      <c r="E114" s="424" t="s">
        <v>310</v>
      </c>
      <c r="F114" s="293">
        <v>1</v>
      </c>
      <c r="G114" s="7">
        <v>74796.75</v>
      </c>
      <c r="H114" s="178"/>
      <c r="I114" s="189"/>
      <c r="J114" s="178">
        <v>1</v>
      </c>
      <c r="K114" s="185">
        <v>74796.75</v>
      </c>
      <c r="L114" s="176"/>
      <c r="M114" s="189"/>
      <c r="N114" s="178">
        <v>1</v>
      </c>
      <c r="O114" s="197">
        <f t="shared" si="19"/>
        <v>74796.75</v>
      </c>
      <c r="P114" s="178">
        <v>1</v>
      </c>
      <c r="Q114" s="197">
        <v>9393.9199999999983</v>
      </c>
      <c r="R114" s="178">
        <v>1</v>
      </c>
      <c r="S114" s="185">
        <v>65402.83</v>
      </c>
      <c r="T114" s="178">
        <v>1</v>
      </c>
      <c r="U114" s="197">
        <v>65402.83</v>
      </c>
      <c r="V114" s="197">
        <v>65402.83</v>
      </c>
      <c r="W114" s="197"/>
    </row>
    <row r="115" spans="1:23" ht="84" x14ac:dyDescent="0.25">
      <c r="A115" s="189" t="s">
        <v>148</v>
      </c>
      <c r="B115" s="4" t="s">
        <v>45</v>
      </c>
      <c r="C115" s="171">
        <v>1</v>
      </c>
      <c r="D115" s="427" t="s">
        <v>312</v>
      </c>
      <c r="E115" s="424" t="s">
        <v>313</v>
      </c>
      <c r="F115" s="293">
        <v>1</v>
      </c>
      <c r="G115" s="7">
        <v>43250</v>
      </c>
      <c r="H115" s="178"/>
      <c r="I115" s="189"/>
      <c r="J115" s="178">
        <v>1</v>
      </c>
      <c r="K115" s="185">
        <v>43250</v>
      </c>
      <c r="L115" s="176"/>
      <c r="M115" s="189"/>
      <c r="N115" s="178">
        <v>1</v>
      </c>
      <c r="O115" s="197">
        <f t="shared" si="19"/>
        <v>43250</v>
      </c>
      <c r="P115" s="178"/>
      <c r="Q115" s="197"/>
      <c r="R115" s="178">
        <v>1</v>
      </c>
      <c r="S115" s="185">
        <v>43250</v>
      </c>
      <c r="T115" s="178">
        <v>1</v>
      </c>
      <c r="U115" s="197">
        <v>43250</v>
      </c>
      <c r="V115" s="197">
        <v>43250</v>
      </c>
      <c r="W115" s="197"/>
    </row>
    <row r="116" spans="1:23" ht="48" x14ac:dyDescent="0.25">
      <c r="A116" s="189" t="s">
        <v>148</v>
      </c>
      <c r="B116" s="4" t="s">
        <v>45</v>
      </c>
      <c r="C116" s="171">
        <v>1</v>
      </c>
      <c r="D116" s="427" t="s">
        <v>315</v>
      </c>
      <c r="E116" s="425" t="s">
        <v>316</v>
      </c>
      <c r="F116" s="299">
        <v>1</v>
      </c>
      <c r="G116" s="7">
        <v>38478.410000000003</v>
      </c>
      <c r="H116" s="178"/>
      <c r="I116" s="189"/>
      <c r="J116" s="178">
        <v>1</v>
      </c>
      <c r="K116" s="185">
        <v>38478.410000000003</v>
      </c>
      <c r="L116" s="176"/>
      <c r="M116" s="189"/>
      <c r="N116" s="178">
        <v>1</v>
      </c>
      <c r="O116" s="197">
        <f t="shared" si="19"/>
        <v>38478.410000000003</v>
      </c>
      <c r="P116" s="178">
        <v>1</v>
      </c>
      <c r="Q116" s="197">
        <v>8219.7300000000032</v>
      </c>
      <c r="R116" s="178">
        <v>1</v>
      </c>
      <c r="S116" s="185">
        <v>30258.68</v>
      </c>
      <c r="T116" s="178">
        <v>1</v>
      </c>
      <c r="U116" s="197">
        <v>30258.68</v>
      </c>
      <c r="V116" s="197">
        <v>30258.68</v>
      </c>
      <c r="W116" s="197"/>
    </row>
    <row r="117" spans="1:23" ht="48" x14ac:dyDescent="0.25">
      <c r="A117" s="189" t="s">
        <v>148</v>
      </c>
      <c r="B117" s="4" t="s">
        <v>45</v>
      </c>
      <c r="C117" s="171">
        <v>1</v>
      </c>
      <c r="D117" s="427" t="s">
        <v>318</v>
      </c>
      <c r="E117" s="425" t="s">
        <v>319</v>
      </c>
      <c r="F117" s="293">
        <v>1</v>
      </c>
      <c r="G117" s="7">
        <v>18132.23</v>
      </c>
      <c r="H117" s="178"/>
      <c r="I117" s="189"/>
      <c r="J117" s="178">
        <v>1</v>
      </c>
      <c r="K117" s="185">
        <v>18132.23</v>
      </c>
      <c r="L117" s="176"/>
      <c r="M117" s="189"/>
      <c r="N117" s="178">
        <v>1</v>
      </c>
      <c r="O117" s="197">
        <f t="shared" si="19"/>
        <v>18132.23</v>
      </c>
      <c r="P117" s="178">
        <v>1</v>
      </c>
      <c r="Q117" s="197">
        <v>2162.3999999999996</v>
      </c>
      <c r="R117" s="178">
        <v>1</v>
      </c>
      <c r="S117" s="185">
        <v>15969.83</v>
      </c>
      <c r="T117" s="178">
        <v>1</v>
      </c>
      <c r="U117" s="197">
        <v>15969.83</v>
      </c>
      <c r="V117" s="197">
        <v>15969.83</v>
      </c>
      <c r="W117" s="197"/>
    </row>
    <row r="118" spans="1:23" ht="72" x14ac:dyDescent="0.25">
      <c r="A118" s="189" t="s">
        <v>148</v>
      </c>
      <c r="B118" s="4" t="s">
        <v>45</v>
      </c>
      <c r="C118" s="171">
        <v>1</v>
      </c>
      <c r="D118" s="427" t="s">
        <v>321</v>
      </c>
      <c r="E118" s="424" t="s">
        <v>322</v>
      </c>
      <c r="F118" s="293">
        <v>1</v>
      </c>
      <c r="G118" s="9">
        <v>31900</v>
      </c>
      <c r="H118" s="178"/>
      <c r="I118" s="189"/>
      <c r="J118" s="178">
        <v>1</v>
      </c>
      <c r="K118" s="185">
        <v>31900</v>
      </c>
      <c r="L118" s="176"/>
      <c r="M118" s="189"/>
      <c r="N118" s="178">
        <v>1</v>
      </c>
      <c r="O118" s="197">
        <f t="shared" si="19"/>
        <v>31900</v>
      </c>
      <c r="P118" s="189"/>
      <c r="Q118" s="189"/>
      <c r="R118" s="178">
        <v>1</v>
      </c>
      <c r="S118" s="185">
        <v>31900</v>
      </c>
      <c r="T118" s="178">
        <v>1</v>
      </c>
      <c r="U118" s="197">
        <v>31900</v>
      </c>
      <c r="V118" s="197">
        <v>31900</v>
      </c>
      <c r="W118" s="197"/>
    </row>
    <row r="119" spans="1:23" s="183" customFormat="1" ht="15" customHeight="1" x14ac:dyDescent="0.25">
      <c r="A119" s="526" t="s">
        <v>332</v>
      </c>
      <c r="B119" s="526"/>
      <c r="C119" s="180">
        <f>SUM(C113:C118)</f>
        <v>6</v>
      </c>
      <c r="D119" s="526"/>
      <c r="E119" s="526"/>
      <c r="F119" s="10">
        <f>SUM(F113:F118)</f>
        <v>6</v>
      </c>
      <c r="G119" s="16">
        <v>492737.39</v>
      </c>
      <c r="H119" s="182">
        <v>0</v>
      </c>
      <c r="I119" s="16">
        <v>0</v>
      </c>
      <c r="J119" s="182">
        <v>6</v>
      </c>
      <c r="K119" s="16">
        <v>492737.39</v>
      </c>
      <c r="L119" s="182">
        <v>0</v>
      </c>
      <c r="M119" s="16">
        <v>0</v>
      </c>
      <c r="N119" s="10">
        <f t="shared" ref="N119" si="39">SUM(N113:N118)</f>
        <v>6</v>
      </c>
      <c r="O119" s="193">
        <f t="shared" si="19"/>
        <v>492737.39</v>
      </c>
      <c r="P119" s="10">
        <f>SUM(P113:P118)</f>
        <v>4</v>
      </c>
      <c r="Q119" s="16">
        <f>SUM(Q113:Q118)</f>
        <v>35815.680000000008</v>
      </c>
      <c r="R119" s="10">
        <f t="shared" ref="R119:T119" si="40">SUM(R113:R118)</f>
        <v>6</v>
      </c>
      <c r="S119" s="16">
        <v>456921.71</v>
      </c>
      <c r="T119" s="10">
        <f t="shared" si="40"/>
        <v>6</v>
      </c>
      <c r="U119" s="16">
        <v>456921.71</v>
      </c>
      <c r="V119" s="193">
        <f>SUM(V113:V118)</f>
        <v>335147.63</v>
      </c>
      <c r="W119" s="193">
        <f>SUM(W113:W118)</f>
        <v>121774.07999999999</v>
      </c>
    </row>
    <row r="120" spans="1:23" s="184" customFormat="1" ht="48" x14ac:dyDescent="0.25">
      <c r="A120" s="202" t="s">
        <v>148</v>
      </c>
      <c r="B120" s="4" t="s">
        <v>50</v>
      </c>
      <c r="C120" s="5">
        <v>1</v>
      </c>
      <c r="D120" s="428" t="s">
        <v>333</v>
      </c>
      <c r="E120" s="428" t="s">
        <v>334</v>
      </c>
      <c r="F120" s="302">
        <v>1</v>
      </c>
      <c r="G120" s="7">
        <v>23170.732500000002</v>
      </c>
      <c r="H120" s="10"/>
      <c r="I120" s="16"/>
      <c r="J120" s="6">
        <v>1</v>
      </c>
      <c r="K120" s="7">
        <v>23170.732500000002</v>
      </c>
      <c r="L120" s="223"/>
      <c r="M120" s="223"/>
      <c r="N120" s="6">
        <v>1</v>
      </c>
      <c r="O120" s="197">
        <f t="shared" si="19"/>
        <v>23170.732500000002</v>
      </c>
      <c r="P120" s="6">
        <v>1</v>
      </c>
      <c r="Q120" s="7">
        <v>9524.7125000000015</v>
      </c>
      <c r="R120" s="6">
        <v>1</v>
      </c>
      <c r="S120" s="9">
        <v>13646.02</v>
      </c>
      <c r="T120" s="6">
        <v>1</v>
      </c>
      <c r="U120" s="9">
        <v>13646.02</v>
      </c>
      <c r="V120" s="9">
        <v>13646.02</v>
      </c>
      <c r="W120" s="290"/>
    </row>
    <row r="121" spans="1:23" s="183" customFormat="1" ht="15" customHeight="1" x14ac:dyDescent="0.25">
      <c r="A121" s="526" t="s">
        <v>339</v>
      </c>
      <c r="B121" s="526"/>
      <c r="C121" s="180">
        <f>SUM(C120)</f>
        <v>1</v>
      </c>
      <c r="D121" s="526"/>
      <c r="E121" s="526"/>
      <c r="F121" s="10">
        <f>SUM(F120)</f>
        <v>1</v>
      </c>
      <c r="G121" s="16">
        <v>23170.732500000002</v>
      </c>
      <c r="H121" s="182">
        <v>0</v>
      </c>
      <c r="I121" s="16">
        <v>0</v>
      </c>
      <c r="J121" s="182">
        <v>1</v>
      </c>
      <c r="K121" s="16">
        <v>23170.732500000002</v>
      </c>
      <c r="L121" s="182">
        <v>0</v>
      </c>
      <c r="M121" s="16">
        <v>0</v>
      </c>
      <c r="N121" s="10">
        <f t="shared" ref="N121" si="41">SUM(N120)</f>
        <v>1</v>
      </c>
      <c r="O121" s="193">
        <f t="shared" si="19"/>
        <v>23170.732500000002</v>
      </c>
      <c r="P121" s="10">
        <f>SUM(P120)</f>
        <v>1</v>
      </c>
      <c r="Q121" s="16">
        <f>SUM(Q120)</f>
        <v>9524.7125000000015</v>
      </c>
      <c r="R121" s="10">
        <f t="shared" ref="R121:T121" si="42">SUM(R120)</f>
        <v>1</v>
      </c>
      <c r="S121" s="16">
        <v>13646.02</v>
      </c>
      <c r="T121" s="10">
        <f t="shared" si="42"/>
        <v>1</v>
      </c>
      <c r="U121" s="16">
        <v>13646.02</v>
      </c>
      <c r="V121" s="193">
        <f>SUM(V120)</f>
        <v>13646.02</v>
      </c>
      <c r="W121" s="193">
        <f>SUM(W120)</f>
        <v>0</v>
      </c>
    </row>
    <row r="122" spans="1:23" ht="60" x14ac:dyDescent="0.25">
      <c r="A122" s="189" t="s">
        <v>148</v>
      </c>
      <c r="B122" s="4" t="s">
        <v>47</v>
      </c>
      <c r="C122" s="171">
        <v>1</v>
      </c>
      <c r="D122" s="424" t="s">
        <v>351</v>
      </c>
      <c r="E122" s="424" t="s">
        <v>352</v>
      </c>
      <c r="F122" s="303">
        <v>1</v>
      </c>
      <c r="G122" s="304">
        <v>22500</v>
      </c>
      <c r="H122" s="174"/>
      <c r="I122" s="189"/>
      <c r="J122" s="178">
        <v>1</v>
      </c>
      <c r="K122" s="185">
        <v>22500</v>
      </c>
      <c r="L122" s="189"/>
      <c r="M122" s="189"/>
      <c r="N122" s="178">
        <v>1</v>
      </c>
      <c r="O122" s="197">
        <f t="shared" si="19"/>
        <v>22500</v>
      </c>
      <c r="P122" s="198"/>
      <c r="Q122" s="189"/>
      <c r="R122" s="178">
        <v>1</v>
      </c>
      <c r="S122" s="185">
        <v>22500</v>
      </c>
      <c r="T122" s="178">
        <v>1</v>
      </c>
      <c r="U122" s="197">
        <v>22500</v>
      </c>
      <c r="V122" s="197">
        <v>22500</v>
      </c>
      <c r="W122" s="197"/>
    </row>
    <row r="123" spans="1:23" ht="84" x14ac:dyDescent="0.25">
      <c r="A123" s="189" t="s">
        <v>148</v>
      </c>
      <c r="B123" s="4" t="s">
        <v>47</v>
      </c>
      <c r="C123" s="171">
        <v>1</v>
      </c>
      <c r="D123" s="423" t="s">
        <v>354</v>
      </c>
      <c r="E123" s="423" t="s">
        <v>355</v>
      </c>
      <c r="F123" s="303">
        <v>1</v>
      </c>
      <c r="G123" s="304">
        <v>9216</v>
      </c>
      <c r="H123" s="174"/>
      <c r="I123" s="189"/>
      <c r="J123" s="178">
        <v>1</v>
      </c>
      <c r="K123" s="185">
        <v>9216</v>
      </c>
      <c r="L123" s="189"/>
      <c r="M123" s="189"/>
      <c r="N123" s="178">
        <v>1</v>
      </c>
      <c r="O123" s="197">
        <f t="shared" si="19"/>
        <v>9216</v>
      </c>
      <c r="P123" s="198"/>
      <c r="Q123" s="189"/>
      <c r="R123" s="178">
        <v>1</v>
      </c>
      <c r="S123" s="185">
        <v>9216</v>
      </c>
      <c r="T123" s="178">
        <v>1</v>
      </c>
      <c r="U123" s="197">
        <v>9216</v>
      </c>
      <c r="V123" s="197">
        <v>9216</v>
      </c>
      <c r="W123" s="197"/>
    </row>
    <row r="124" spans="1:23" ht="84" x14ac:dyDescent="0.25">
      <c r="A124" s="189" t="s">
        <v>148</v>
      </c>
      <c r="B124" s="4" t="s">
        <v>47</v>
      </c>
      <c r="C124" s="171">
        <v>1</v>
      </c>
      <c r="D124" s="423" t="s">
        <v>357</v>
      </c>
      <c r="E124" s="423" t="s">
        <v>358</v>
      </c>
      <c r="F124" s="303">
        <v>1</v>
      </c>
      <c r="G124" s="304">
        <v>22497</v>
      </c>
      <c r="H124" s="174"/>
      <c r="I124" s="189"/>
      <c r="J124" s="178">
        <v>1</v>
      </c>
      <c r="K124" s="185">
        <v>22497</v>
      </c>
      <c r="L124" s="189"/>
      <c r="M124" s="189"/>
      <c r="N124" s="178">
        <v>1</v>
      </c>
      <c r="O124" s="197">
        <f t="shared" si="19"/>
        <v>22497</v>
      </c>
      <c r="P124" s="198"/>
      <c r="Q124" s="189"/>
      <c r="R124" s="178">
        <v>1</v>
      </c>
      <c r="S124" s="185">
        <v>22497</v>
      </c>
      <c r="T124" s="178">
        <v>1</v>
      </c>
      <c r="U124" s="197">
        <v>22497</v>
      </c>
      <c r="V124" s="197">
        <v>22497</v>
      </c>
      <c r="W124" s="197"/>
    </row>
    <row r="125" spans="1:23" ht="84" x14ac:dyDescent="0.25">
      <c r="A125" s="189" t="s">
        <v>148</v>
      </c>
      <c r="B125" s="4" t="s">
        <v>47</v>
      </c>
      <c r="C125" s="171">
        <v>1</v>
      </c>
      <c r="D125" s="423" t="s">
        <v>360</v>
      </c>
      <c r="E125" s="423" t="s">
        <v>361</v>
      </c>
      <c r="F125" s="303">
        <v>1</v>
      </c>
      <c r="G125" s="304">
        <v>11307</v>
      </c>
      <c r="H125" s="174"/>
      <c r="I125" s="189"/>
      <c r="J125" s="178">
        <v>1</v>
      </c>
      <c r="K125" s="185">
        <v>11307</v>
      </c>
      <c r="L125" s="189"/>
      <c r="M125" s="189"/>
      <c r="N125" s="178">
        <v>1</v>
      </c>
      <c r="O125" s="197">
        <f t="shared" si="19"/>
        <v>11307</v>
      </c>
      <c r="P125" s="198"/>
      <c r="Q125" s="189"/>
      <c r="R125" s="178">
        <v>1</v>
      </c>
      <c r="S125" s="185">
        <v>11307</v>
      </c>
      <c r="T125" s="178">
        <v>1</v>
      </c>
      <c r="U125" s="197">
        <v>11307</v>
      </c>
      <c r="V125" s="197">
        <v>11307</v>
      </c>
      <c r="W125" s="197"/>
    </row>
    <row r="126" spans="1:23" ht="60" x14ac:dyDescent="0.25">
      <c r="A126" s="189" t="s">
        <v>148</v>
      </c>
      <c r="B126" s="4" t="s">
        <v>47</v>
      </c>
      <c r="C126" s="171">
        <v>1</v>
      </c>
      <c r="D126" s="424" t="s">
        <v>363</v>
      </c>
      <c r="E126" s="424" t="s">
        <v>364</v>
      </c>
      <c r="F126" s="303">
        <v>1</v>
      </c>
      <c r="G126" s="304">
        <v>21528</v>
      </c>
      <c r="H126" s="174"/>
      <c r="I126" s="189"/>
      <c r="J126" s="178">
        <v>1</v>
      </c>
      <c r="K126" s="185">
        <v>21528</v>
      </c>
      <c r="L126" s="189"/>
      <c r="M126" s="189"/>
      <c r="N126" s="178">
        <v>1</v>
      </c>
      <c r="O126" s="197">
        <f t="shared" si="19"/>
        <v>21528</v>
      </c>
      <c r="P126" s="198"/>
      <c r="Q126" s="189"/>
      <c r="R126" s="178">
        <v>1</v>
      </c>
      <c r="S126" s="185">
        <v>21528</v>
      </c>
      <c r="T126" s="178">
        <v>1</v>
      </c>
      <c r="U126" s="197">
        <v>21528</v>
      </c>
      <c r="V126" s="197">
        <v>21528</v>
      </c>
      <c r="W126" s="197"/>
    </row>
    <row r="127" spans="1:23" ht="36" x14ac:dyDescent="0.25">
      <c r="A127" s="189" t="s">
        <v>148</v>
      </c>
      <c r="B127" s="4" t="s">
        <v>47</v>
      </c>
      <c r="C127" s="171">
        <v>1</v>
      </c>
      <c r="D127" s="423" t="s">
        <v>333</v>
      </c>
      <c r="E127" s="423" t="s">
        <v>572</v>
      </c>
      <c r="F127" s="303">
        <v>1</v>
      </c>
      <c r="G127" s="304">
        <v>10875</v>
      </c>
      <c r="H127" s="174"/>
      <c r="I127" s="189"/>
      <c r="J127" s="178">
        <v>1</v>
      </c>
      <c r="K127" s="185">
        <v>10875</v>
      </c>
      <c r="L127" s="178">
        <v>1</v>
      </c>
      <c r="M127" s="292">
        <v>10875</v>
      </c>
      <c r="N127" s="198"/>
      <c r="O127" s="197"/>
      <c r="P127" s="294"/>
      <c r="Q127" s="292"/>
      <c r="R127" s="198"/>
      <c r="S127" s="292"/>
      <c r="T127" s="198"/>
      <c r="U127" s="197"/>
      <c r="V127" s="197"/>
      <c r="W127" s="197"/>
    </row>
    <row r="128" spans="1:23" ht="24" x14ac:dyDescent="0.25">
      <c r="A128" s="189" t="s">
        <v>148</v>
      </c>
      <c r="B128" s="4" t="s">
        <v>47</v>
      </c>
      <c r="C128" s="171">
        <v>1</v>
      </c>
      <c r="D128" s="423" t="s">
        <v>333</v>
      </c>
      <c r="E128" s="423" t="s">
        <v>574</v>
      </c>
      <c r="F128" s="303">
        <v>1</v>
      </c>
      <c r="G128" s="304">
        <v>13875</v>
      </c>
      <c r="H128" s="174"/>
      <c r="I128" s="189"/>
      <c r="J128" s="178">
        <v>1</v>
      </c>
      <c r="K128" s="185">
        <v>13875</v>
      </c>
      <c r="L128" s="178">
        <v>1</v>
      </c>
      <c r="M128" s="292">
        <v>13875</v>
      </c>
      <c r="N128" s="198"/>
      <c r="O128" s="197"/>
      <c r="P128" s="294"/>
      <c r="Q128" s="292"/>
      <c r="R128" s="198"/>
      <c r="S128" s="292"/>
      <c r="T128" s="198"/>
      <c r="U128" s="197"/>
      <c r="V128" s="197"/>
      <c r="W128" s="197"/>
    </row>
    <row r="129" spans="1:23" ht="36" x14ac:dyDescent="0.25">
      <c r="A129" s="189" t="s">
        <v>148</v>
      </c>
      <c r="B129" s="4" t="s">
        <v>47</v>
      </c>
      <c r="C129" s="171">
        <v>1</v>
      </c>
      <c r="D129" s="423" t="s">
        <v>315</v>
      </c>
      <c r="E129" s="423" t="s">
        <v>365</v>
      </c>
      <c r="F129" s="303">
        <v>1</v>
      </c>
      <c r="G129" s="304">
        <v>20505</v>
      </c>
      <c r="H129" s="174"/>
      <c r="I129" s="189"/>
      <c r="J129" s="178">
        <v>1</v>
      </c>
      <c r="K129" s="185">
        <v>20505</v>
      </c>
      <c r="L129" s="189"/>
      <c r="M129" s="189"/>
      <c r="N129" s="76">
        <v>1</v>
      </c>
      <c r="O129" s="197">
        <f t="shared" si="19"/>
        <v>20505</v>
      </c>
      <c r="P129" s="198">
        <v>1</v>
      </c>
      <c r="Q129" s="197">
        <v>205.04999999999927</v>
      </c>
      <c r="R129" s="76">
        <v>1</v>
      </c>
      <c r="S129" s="185">
        <v>20299.95</v>
      </c>
      <c r="T129" s="76">
        <v>1</v>
      </c>
      <c r="U129" s="197">
        <v>20299.95</v>
      </c>
      <c r="V129" s="197">
        <v>20299.95</v>
      </c>
      <c r="W129" s="197"/>
    </row>
    <row r="130" spans="1:23" s="183" customFormat="1" ht="15" customHeight="1" x14ac:dyDescent="0.25">
      <c r="A130" s="526" t="s">
        <v>522</v>
      </c>
      <c r="B130" s="526"/>
      <c r="C130" s="180">
        <f>SUM(C122:C129)</f>
        <v>8</v>
      </c>
      <c r="D130" s="526"/>
      <c r="E130" s="526"/>
      <c r="F130" s="182">
        <f>SUM(F122:F129)</f>
        <v>8</v>
      </c>
      <c r="G130" s="11">
        <v>132303</v>
      </c>
      <c r="H130" s="182">
        <v>0</v>
      </c>
      <c r="I130" s="11">
        <v>0</v>
      </c>
      <c r="J130" s="182">
        <v>8</v>
      </c>
      <c r="K130" s="11">
        <v>132303</v>
      </c>
      <c r="L130" s="182">
        <v>2</v>
      </c>
      <c r="M130" s="11">
        <v>24750</v>
      </c>
      <c r="N130" s="10">
        <f t="shared" ref="N130" si="43">SUM(N122:N129)</f>
        <v>6</v>
      </c>
      <c r="O130" s="193">
        <f t="shared" si="19"/>
        <v>107553</v>
      </c>
      <c r="P130" s="10">
        <f>SUM(P129)</f>
        <v>1</v>
      </c>
      <c r="Q130" s="11">
        <f>SUM(Q129)</f>
        <v>205.04999999999927</v>
      </c>
      <c r="R130" s="10">
        <f t="shared" ref="R130:T130" si="44">SUM(R122:R129)</f>
        <v>6</v>
      </c>
      <c r="S130" s="11">
        <v>107347.95</v>
      </c>
      <c r="T130" s="10">
        <f t="shared" si="44"/>
        <v>6</v>
      </c>
      <c r="U130" s="11">
        <v>107347.95</v>
      </c>
      <c r="V130" s="193">
        <f>SUM(V122:V129)</f>
        <v>107347.95</v>
      </c>
      <c r="W130" s="193">
        <f>SUM(W122:W129)</f>
        <v>0</v>
      </c>
    </row>
    <row r="131" spans="1:23" s="183" customFormat="1" x14ac:dyDescent="0.25">
      <c r="A131" s="189" t="s">
        <v>148</v>
      </c>
      <c r="B131" s="174" t="s">
        <v>52</v>
      </c>
      <c r="C131" s="185"/>
      <c r="D131" s="393"/>
      <c r="E131" s="393"/>
      <c r="F131" s="182"/>
      <c r="G131" s="11"/>
      <c r="H131" s="182"/>
      <c r="I131" s="11"/>
      <c r="J131" s="182"/>
      <c r="K131" s="11"/>
      <c r="L131" s="182"/>
      <c r="M131" s="11"/>
      <c r="N131" s="10"/>
      <c r="O131" s="197"/>
      <c r="P131" s="10"/>
      <c r="Q131" s="11"/>
      <c r="R131" s="10"/>
      <c r="S131" s="11"/>
      <c r="T131" s="10"/>
      <c r="U131" s="197"/>
      <c r="V131" s="197"/>
      <c r="W131" s="197"/>
    </row>
    <row r="132" spans="1:23" s="183" customFormat="1" ht="15" customHeight="1" x14ac:dyDescent="0.25">
      <c r="A132" s="526" t="s">
        <v>576</v>
      </c>
      <c r="B132" s="526"/>
      <c r="C132" s="180">
        <f>C131</f>
        <v>0</v>
      </c>
      <c r="D132" s="526"/>
      <c r="E132" s="526"/>
      <c r="F132" s="182">
        <v>0</v>
      </c>
      <c r="G132" s="186">
        <v>0</v>
      </c>
      <c r="H132" s="182">
        <v>0</v>
      </c>
      <c r="I132" s="186">
        <v>0</v>
      </c>
      <c r="J132" s="182">
        <v>0</v>
      </c>
      <c r="K132" s="186">
        <v>0</v>
      </c>
      <c r="L132" s="182">
        <v>0</v>
      </c>
      <c r="M132" s="186">
        <v>0</v>
      </c>
      <c r="N132" s="182">
        <v>0</v>
      </c>
      <c r="O132" s="193">
        <f t="shared" si="19"/>
        <v>0</v>
      </c>
      <c r="P132" s="182">
        <v>0</v>
      </c>
      <c r="Q132" s="186">
        <v>0</v>
      </c>
      <c r="R132" s="182">
        <v>0</v>
      </c>
      <c r="S132" s="186">
        <v>0</v>
      </c>
      <c r="T132" s="182">
        <v>0</v>
      </c>
      <c r="U132" s="186">
        <v>0</v>
      </c>
      <c r="V132" s="186">
        <v>0</v>
      </c>
      <c r="W132" s="186">
        <v>0</v>
      </c>
    </row>
    <row r="133" spans="1:23" s="183" customFormat="1" ht="132" x14ac:dyDescent="0.25">
      <c r="A133" s="189" t="s">
        <v>148</v>
      </c>
      <c r="B133" s="174" t="s">
        <v>340</v>
      </c>
      <c r="C133" s="171">
        <v>1</v>
      </c>
      <c r="D133" s="426" t="s">
        <v>569</v>
      </c>
      <c r="E133" s="423" t="s">
        <v>577</v>
      </c>
      <c r="F133" s="182"/>
      <c r="G133" s="11"/>
      <c r="H133" s="182"/>
      <c r="I133" s="11"/>
      <c r="J133" s="182"/>
      <c r="K133" s="11"/>
      <c r="L133" s="182"/>
      <c r="M133" s="11"/>
      <c r="N133" s="10"/>
      <c r="O133" s="197"/>
      <c r="P133" s="10"/>
      <c r="Q133" s="11"/>
      <c r="R133" s="10"/>
      <c r="S133" s="11"/>
      <c r="T133" s="10"/>
      <c r="U133" s="197"/>
      <c r="V133" s="197"/>
      <c r="W133" s="197"/>
    </row>
    <row r="134" spans="1:23" s="183" customFormat="1" ht="72" x14ac:dyDescent="0.25">
      <c r="A134" s="189" t="s">
        <v>148</v>
      </c>
      <c r="B134" s="174" t="s">
        <v>340</v>
      </c>
      <c r="C134" s="171">
        <v>1</v>
      </c>
      <c r="D134" s="426" t="s">
        <v>579</v>
      </c>
      <c r="E134" s="423" t="s">
        <v>580</v>
      </c>
      <c r="F134" s="182"/>
      <c r="G134" s="11"/>
      <c r="H134" s="182"/>
      <c r="I134" s="11"/>
      <c r="J134" s="182"/>
      <c r="K134" s="11"/>
      <c r="L134" s="182"/>
      <c r="M134" s="11"/>
      <c r="N134" s="10"/>
      <c r="O134" s="197"/>
      <c r="P134" s="10"/>
      <c r="Q134" s="11"/>
      <c r="R134" s="10"/>
      <c r="S134" s="11"/>
      <c r="T134" s="10"/>
      <c r="U134" s="197"/>
      <c r="V134" s="197"/>
      <c r="W134" s="197"/>
    </row>
    <row r="135" spans="1:23" s="183" customFormat="1" ht="72" x14ac:dyDescent="0.25">
      <c r="A135" s="189" t="s">
        <v>148</v>
      </c>
      <c r="B135" s="174" t="s">
        <v>340</v>
      </c>
      <c r="C135" s="171">
        <v>1</v>
      </c>
      <c r="D135" s="423" t="s">
        <v>341</v>
      </c>
      <c r="E135" s="423" t="s">
        <v>342</v>
      </c>
      <c r="F135" s="303">
        <v>1</v>
      </c>
      <c r="G135" s="9">
        <v>295990</v>
      </c>
      <c r="H135" s="182"/>
      <c r="I135" s="11"/>
      <c r="J135" s="178">
        <v>1</v>
      </c>
      <c r="K135" s="9">
        <v>295990</v>
      </c>
      <c r="L135" s="182"/>
      <c r="M135" s="11"/>
      <c r="N135" s="6">
        <v>1</v>
      </c>
      <c r="O135" s="197">
        <f t="shared" ref="O135:O198" si="45">K135-M135</f>
        <v>295990</v>
      </c>
      <c r="P135" s="10"/>
      <c r="Q135" s="11"/>
      <c r="R135" s="6">
        <v>1</v>
      </c>
      <c r="S135" s="9">
        <v>295990</v>
      </c>
      <c r="T135" s="6">
        <v>1</v>
      </c>
      <c r="U135" s="197">
        <v>295990</v>
      </c>
      <c r="V135" s="197">
        <v>295990</v>
      </c>
      <c r="W135" s="197"/>
    </row>
    <row r="136" spans="1:23" s="183" customFormat="1" ht="48" x14ac:dyDescent="0.25">
      <c r="A136" s="189" t="s">
        <v>148</v>
      </c>
      <c r="B136" s="174" t="s">
        <v>340</v>
      </c>
      <c r="C136" s="171">
        <v>1</v>
      </c>
      <c r="D136" s="423" t="s">
        <v>315</v>
      </c>
      <c r="E136" s="423" t="s">
        <v>344</v>
      </c>
      <c r="F136" s="303">
        <v>1</v>
      </c>
      <c r="G136" s="9">
        <v>221130</v>
      </c>
      <c r="H136" s="182"/>
      <c r="I136" s="11"/>
      <c r="J136" s="178">
        <v>1</v>
      </c>
      <c r="K136" s="9">
        <v>221130</v>
      </c>
      <c r="L136" s="182"/>
      <c r="M136" s="11"/>
      <c r="N136" s="6">
        <v>1</v>
      </c>
      <c r="O136" s="197">
        <f t="shared" si="45"/>
        <v>221130</v>
      </c>
      <c r="P136" s="6">
        <v>1</v>
      </c>
      <c r="Q136" s="9">
        <v>30958.200000000012</v>
      </c>
      <c r="R136" s="6">
        <v>1</v>
      </c>
      <c r="S136" s="9">
        <v>190171.8</v>
      </c>
      <c r="T136" s="6">
        <v>1</v>
      </c>
      <c r="U136" s="9">
        <v>190171.8</v>
      </c>
      <c r="V136" s="197"/>
      <c r="W136" s="197">
        <v>190171.8</v>
      </c>
    </row>
    <row r="137" spans="1:23" s="183" customFormat="1" ht="15" customHeight="1" x14ac:dyDescent="0.25">
      <c r="A137" s="526" t="s">
        <v>346</v>
      </c>
      <c r="B137" s="526"/>
      <c r="C137" s="180">
        <f>SUM(C133:C136)</f>
        <v>4</v>
      </c>
      <c r="D137" s="526"/>
      <c r="E137" s="526"/>
      <c r="F137" s="182">
        <f>SUM(F133:F136)</f>
        <v>2</v>
      </c>
      <c r="G137" s="11">
        <v>517120</v>
      </c>
      <c r="H137" s="182">
        <v>0</v>
      </c>
      <c r="I137" s="11">
        <v>0</v>
      </c>
      <c r="J137" s="182">
        <v>2</v>
      </c>
      <c r="K137" s="11">
        <v>517120</v>
      </c>
      <c r="L137" s="182">
        <v>0</v>
      </c>
      <c r="M137" s="11">
        <v>0</v>
      </c>
      <c r="N137" s="10">
        <f t="shared" ref="N137" si="46">SUM(N133:N136)</f>
        <v>2</v>
      </c>
      <c r="O137" s="193">
        <f t="shared" si="45"/>
        <v>517120</v>
      </c>
      <c r="P137" s="10">
        <f>SUM(P136)</f>
        <v>1</v>
      </c>
      <c r="Q137" s="11">
        <f>SUM(Q136)</f>
        <v>30958.200000000012</v>
      </c>
      <c r="R137" s="10">
        <f t="shared" ref="R137:T137" si="47">SUM(R133:R136)</f>
        <v>2</v>
      </c>
      <c r="S137" s="11">
        <v>486161.8</v>
      </c>
      <c r="T137" s="10">
        <f t="shared" si="47"/>
        <v>2</v>
      </c>
      <c r="U137" s="11">
        <v>486161.8</v>
      </c>
      <c r="V137" s="193">
        <f>SUM(V135:V136)</f>
        <v>295990</v>
      </c>
      <c r="W137" s="193">
        <f>SUM(W135:W136)</f>
        <v>190171.8</v>
      </c>
    </row>
    <row r="138" spans="1:23" s="183" customFormat="1" ht="15" customHeight="1" x14ac:dyDescent="0.25">
      <c r="A138" s="447" t="s">
        <v>581</v>
      </c>
      <c r="B138" s="447"/>
      <c r="C138" s="20">
        <f>C137+C132+C130+C121+C119+C112+C106+C104+C97+C92+C89+C84+C80+C76+C74+C72+C70+C68+C66+C64</f>
        <v>54</v>
      </c>
      <c r="D138" s="447"/>
      <c r="E138" s="447"/>
      <c r="F138" s="23">
        <f>F137+F132+F130+F121+F119+F112+F106+F104+F97+F92+F89+F84+F80+F76+F74+F72+F70+F68+F66+F64</f>
        <v>41</v>
      </c>
      <c r="G138" s="21">
        <v>3613924.8254999998</v>
      </c>
      <c r="H138" s="23">
        <v>0</v>
      </c>
      <c r="I138" s="21">
        <v>0</v>
      </c>
      <c r="J138" s="23">
        <f>J137+J132+J130+J121+J119+J112+J106+J104+J97+J92+J89+J84+J80+J76+J74+J72+J70+J68+J66+J64</f>
        <v>41</v>
      </c>
      <c r="K138" s="21">
        <v>3613924.8254999998</v>
      </c>
      <c r="L138" s="23">
        <f>L137+L132+L130+L121+L119+L112+L106+L104+L97+L92+L89+L84+L80+L76+L74+L72+L70+L68+L66+L64</f>
        <v>9</v>
      </c>
      <c r="M138" s="21">
        <v>745730.81</v>
      </c>
      <c r="N138" s="23">
        <f>N137+N132+N130+N121+N119+N112+N106+N104+N97+N92+N89+N84+N80+N76+N74+N72+N70+N68+N66+N64</f>
        <v>32</v>
      </c>
      <c r="O138" s="21">
        <f t="shared" si="45"/>
        <v>2868194.0154999997</v>
      </c>
      <c r="P138" s="20">
        <f>P137+P132+P130+P121+P119+P112+P106+P104+P97+P92+P89+P84+P80+P76+P74+P72+P70+P68+P66+P64</f>
        <v>15</v>
      </c>
      <c r="Q138" s="21">
        <f>Q137+Q132+Q130+Q121+Q119+Q112+Q106+Q104+Q97+Q92+Q89+Q84+Q80+Q76+Q74+Q72+Q70+Q68+Q66+Q64</f>
        <v>469256.96250000002</v>
      </c>
      <c r="R138" s="23">
        <f>R137+R132+R130+R121+R119+R112+R106+R104+R97+R92+R89+R84+R80+R76+R74+R72+R70+R68+R66+R64</f>
        <v>32</v>
      </c>
      <c r="S138" s="21">
        <v>2398937.0530000003</v>
      </c>
      <c r="T138" s="23">
        <f>T137+T132+T130+T121+T119+T112+T106+T104+T97+T92+T89+T84+T80+T76+T74+T72+T70+T68+T66+T64</f>
        <v>32</v>
      </c>
      <c r="U138" s="21">
        <v>2398937.0530000003</v>
      </c>
      <c r="V138" s="21">
        <f t="shared" ref="V138:W138" si="48">V137+V132+V130+V121+V119+V112+V106+V104+V97+V92+V89+V84+V80+V76+V74+V72+V70+V68+V66+V64</f>
        <v>1910854.6030000004</v>
      </c>
      <c r="W138" s="21">
        <f t="shared" si="48"/>
        <v>488082.45</v>
      </c>
    </row>
    <row r="139" spans="1:23" s="170" customFormat="1" ht="60" x14ac:dyDescent="0.25">
      <c r="A139" s="202" t="s">
        <v>155</v>
      </c>
      <c r="B139" s="4" t="s">
        <v>10</v>
      </c>
      <c r="C139" s="5">
        <v>1</v>
      </c>
      <c r="D139" s="429" t="s">
        <v>582</v>
      </c>
      <c r="E139" s="429" t="s">
        <v>583</v>
      </c>
      <c r="F139" s="6"/>
      <c r="G139" s="4"/>
      <c r="H139" s="202"/>
      <c r="I139" s="202"/>
      <c r="J139" s="5"/>
      <c r="K139" s="4"/>
      <c r="L139" s="202"/>
      <c r="M139" s="202"/>
      <c r="N139" s="76"/>
      <c r="O139" s="197"/>
      <c r="P139" s="76"/>
      <c r="Q139" s="202"/>
      <c r="R139" s="76"/>
      <c r="S139" s="202"/>
      <c r="T139" s="76"/>
      <c r="U139" s="202"/>
      <c r="V139" s="290"/>
      <c r="W139" s="290"/>
    </row>
    <row r="140" spans="1:23" s="170" customFormat="1" ht="84" x14ac:dyDescent="0.25">
      <c r="A140" s="202" t="s">
        <v>155</v>
      </c>
      <c r="B140" s="4" t="s">
        <v>10</v>
      </c>
      <c r="C140" s="5">
        <v>1</v>
      </c>
      <c r="D140" s="429" t="s">
        <v>584</v>
      </c>
      <c r="E140" s="429" t="s">
        <v>585</v>
      </c>
      <c r="F140" s="76"/>
      <c r="G140" s="286"/>
      <c r="H140" s="202"/>
      <c r="I140" s="202"/>
      <c r="J140" s="6"/>
      <c r="K140" s="286"/>
      <c r="L140" s="202"/>
      <c r="M140" s="202"/>
      <c r="N140" s="76"/>
      <c r="O140" s="197"/>
      <c r="P140" s="76"/>
      <c r="Q140" s="202"/>
      <c r="R140" s="76"/>
      <c r="S140" s="202"/>
      <c r="T140" s="76"/>
      <c r="U140" s="286"/>
      <c r="V140" s="290"/>
      <c r="W140" s="290"/>
    </row>
    <row r="141" spans="1:23" s="170" customFormat="1" ht="48" x14ac:dyDescent="0.25">
      <c r="A141" s="202" t="s">
        <v>155</v>
      </c>
      <c r="B141" s="4" t="s">
        <v>10</v>
      </c>
      <c r="C141" s="5">
        <v>1</v>
      </c>
      <c r="D141" s="429" t="s">
        <v>156</v>
      </c>
      <c r="E141" s="429" t="s">
        <v>157</v>
      </c>
      <c r="F141" s="305">
        <v>1</v>
      </c>
      <c r="G141" s="286">
        <v>209750</v>
      </c>
      <c r="H141" s="202"/>
      <c r="I141" s="202"/>
      <c r="J141" s="6">
        <v>1</v>
      </c>
      <c r="K141" s="286">
        <v>209750</v>
      </c>
      <c r="L141" s="202"/>
      <c r="M141" s="202"/>
      <c r="N141" s="76">
        <v>1</v>
      </c>
      <c r="O141" s="197">
        <f t="shared" si="45"/>
        <v>209750</v>
      </c>
      <c r="P141" s="76"/>
      <c r="Q141" s="202"/>
      <c r="R141" s="76">
        <v>1</v>
      </c>
      <c r="S141" s="286">
        <v>209750</v>
      </c>
      <c r="T141" s="76">
        <v>1</v>
      </c>
      <c r="U141" s="290">
        <v>209750</v>
      </c>
      <c r="V141" s="290">
        <v>209750</v>
      </c>
      <c r="W141" s="290"/>
    </row>
    <row r="142" spans="1:23" s="170" customFormat="1" ht="60" x14ac:dyDescent="0.25">
      <c r="A142" s="202" t="s">
        <v>155</v>
      </c>
      <c r="B142" s="4" t="s">
        <v>10</v>
      </c>
      <c r="C142" s="5">
        <v>1</v>
      </c>
      <c r="D142" s="429" t="s">
        <v>159</v>
      </c>
      <c r="E142" s="429" t="s">
        <v>160</v>
      </c>
      <c r="F142" s="305">
        <v>1</v>
      </c>
      <c r="G142" s="286">
        <v>149590</v>
      </c>
      <c r="H142" s="202"/>
      <c r="I142" s="202"/>
      <c r="J142" s="6">
        <v>1</v>
      </c>
      <c r="K142" s="286">
        <v>149590</v>
      </c>
      <c r="L142" s="202"/>
      <c r="M142" s="202"/>
      <c r="N142" s="76">
        <v>1</v>
      </c>
      <c r="O142" s="197">
        <f t="shared" si="45"/>
        <v>149590</v>
      </c>
      <c r="P142" s="76"/>
      <c r="Q142" s="290"/>
      <c r="R142" s="76">
        <v>1</v>
      </c>
      <c r="S142" s="286">
        <v>149590</v>
      </c>
      <c r="T142" s="76">
        <v>1</v>
      </c>
      <c r="U142" s="290">
        <v>149590</v>
      </c>
      <c r="V142" s="290">
        <v>149590</v>
      </c>
      <c r="W142" s="290"/>
    </row>
    <row r="143" spans="1:23" s="170" customFormat="1" ht="48" x14ac:dyDescent="0.25">
      <c r="A143" s="202" t="s">
        <v>155</v>
      </c>
      <c r="B143" s="4" t="s">
        <v>10</v>
      </c>
      <c r="C143" s="5">
        <v>1</v>
      </c>
      <c r="D143" s="429" t="s">
        <v>162</v>
      </c>
      <c r="E143" s="429" t="s">
        <v>163</v>
      </c>
      <c r="F143" s="305">
        <v>1</v>
      </c>
      <c r="G143" s="286">
        <v>228390</v>
      </c>
      <c r="H143" s="202"/>
      <c r="I143" s="202"/>
      <c r="J143" s="6">
        <v>1</v>
      </c>
      <c r="K143" s="286">
        <v>228390</v>
      </c>
      <c r="L143" s="202"/>
      <c r="M143" s="202"/>
      <c r="N143" s="76">
        <v>1</v>
      </c>
      <c r="O143" s="197">
        <f t="shared" si="45"/>
        <v>228390</v>
      </c>
      <c r="P143" s="76"/>
      <c r="Q143" s="202"/>
      <c r="R143" s="76">
        <v>1</v>
      </c>
      <c r="S143" s="286">
        <v>228390</v>
      </c>
      <c r="T143" s="76">
        <v>1</v>
      </c>
      <c r="U143" s="290">
        <v>228390</v>
      </c>
      <c r="V143" s="290">
        <v>228390</v>
      </c>
      <c r="W143" s="290"/>
    </row>
    <row r="144" spans="1:23" s="170" customFormat="1" ht="48" x14ac:dyDescent="0.25">
      <c r="A144" s="202" t="s">
        <v>155</v>
      </c>
      <c r="B144" s="4" t="s">
        <v>10</v>
      </c>
      <c r="C144" s="5">
        <v>1</v>
      </c>
      <c r="D144" s="429" t="s">
        <v>165</v>
      </c>
      <c r="E144" s="429" t="s">
        <v>166</v>
      </c>
      <c r="F144" s="305">
        <v>1</v>
      </c>
      <c r="G144" s="286">
        <v>245485</v>
      </c>
      <c r="H144" s="202"/>
      <c r="I144" s="202"/>
      <c r="J144" s="6">
        <v>1</v>
      </c>
      <c r="K144" s="286">
        <v>245485</v>
      </c>
      <c r="L144" s="202"/>
      <c r="M144" s="202"/>
      <c r="N144" s="76">
        <v>1</v>
      </c>
      <c r="O144" s="197">
        <f t="shared" si="45"/>
        <v>245485</v>
      </c>
      <c r="P144" s="76">
        <v>1</v>
      </c>
      <c r="Q144" s="290">
        <v>169500</v>
      </c>
      <c r="R144" s="76">
        <v>1</v>
      </c>
      <c r="S144" s="286">
        <v>75985</v>
      </c>
      <c r="T144" s="76">
        <v>1</v>
      </c>
      <c r="U144" s="290">
        <v>75985</v>
      </c>
      <c r="V144" s="290">
        <v>75985</v>
      </c>
      <c r="W144" s="290"/>
    </row>
    <row r="145" spans="1:23" s="170" customFormat="1" ht="36" x14ac:dyDescent="0.25">
      <c r="A145" s="202" t="s">
        <v>155</v>
      </c>
      <c r="B145" s="4" t="s">
        <v>10</v>
      </c>
      <c r="C145" s="5">
        <v>1</v>
      </c>
      <c r="D145" s="429" t="s">
        <v>168</v>
      </c>
      <c r="E145" s="429" t="s">
        <v>169</v>
      </c>
      <c r="F145" s="305">
        <v>1</v>
      </c>
      <c r="G145" s="286">
        <v>179205</v>
      </c>
      <c r="H145" s="202"/>
      <c r="I145" s="202"/>
      <c r="J145" s="6">
        <v>1</v>
      </c>
      <c r="K145" s="286">
        <v>179205</v>
      </c>
      <c r="L145" s="202"/>
      <c r="M145" s="202"/>
      <c r="N145" s="76">
        <v>1</v>
      </c>
      <c r="O145" s="197">
        <f t="shared" si="45"/>
        <v>179205</v>
      </c>
      <c r="P145" s="76">
        <v>1</v>
      </c>
      <c r="Q145" s="290">
        <v>41555</v>
      </c>
      <c r="R145" s="76">
        <v>1</v>
      </c>
      <c r="S145" s="286">
        <v>137650</v>
      </c>
      <c r="T145" s="76">
        <v>1</v>
      </c>
      <c r="U145" s="286">
        <v>137650</v>
      </c>
      <c r="V145" s="290">
        <v>121971</v>
      </c>
      <c r="W145" s="290">
        <v>15679</v>
      </c>
    </row>
    <row r="146" spans="1:23" s="170" customFormat="1" ht="84" x14ac:dyDescent="0.25">
      <c r="A146" s="202" t="s">
        <v>155</v>
      </c>
      <c r="B146" s="4" t="s">
        <v>10</v>
      </c>
      <c r="C146" s="5">
        <v>1</v>
      </c>
      <c r="D146" s="429" t="s">
        <v>587</v>
      </c>
      <c r="E146" s="429" t="s">
        <v>588</v>
      </c>
      <c r="F146" s="305">
        <v>1</v>
      </c>
      <c r="G146" s="286">
        <v>186170</v>
      </c>
      <c r="H146" s="202"/>
      <c r="I146" s="202"/>
      <c r="J146" s="6">
        <v>1</v>
      </c>
      <c r="K146" s="286">
        <v>186170</v>
      </c>
      <c r="L146" s="240">
        <v>1</v>
      </c>
      <c r="M146" s="290">
        <v>186170</v>
      </c>
      <c r="N146" s="76"/>
      <c r="O146" s="197"/>
      <c r="P146" s="76"/>
      <c r="Q146" s="290"/>
      <c r="R146" s="76"/>
      <c r="S146" s="290">
        <v>0</v>
      </c>
      <c r="T146" s="76"/>
      <c r="U146" s="286"/>
      <c r="V146" s="290"/>
      <c r="W146" s="290"/>
    </row>
    <row r="147" spans="1:23" s="170" customFormat="1" ht="60" x14ac:dyDescent="0.25">
      <c r="A147" s="202" t="s">
        <v>155</v>
      </c>
      <c r="B147" s="4" t="s">
        <v>10</v>
      </c>
      <c r="C147" s="5">
        <v>1</v>
      </c>
      <c r="D147" s="429" t="s">
        <v>171</v>
      </c>
      <c r="E147" s="429" t="s">
        <v>172</v>
      </c>
      <c r="F147" s="305">
        <v>1</v>
      </c>
      <c r="G147" s="286">
        <v>44925</v>
      </c>
      <c r="H147" s="202"/>
      <c r="I147" s="202"/>
      <c r="J147" s="6">
        <v>1</v>
      </c>
      <c r="K147" s="286">
        <v>44925</v>
      </c>
      <c r="L147" s="202"/>
      <c r="M147" s="202"/>
      <c r="N147" s="76">
        <v>1</v>
      </c>
      <c r="O147" s="197">
        <f t="shared" si="45"/>
        <v>44925</v>
      </c>
      <c r="P147" s="76">
        <v>1</v>
      </c>
      <c r="Q147" s="290">
        <v>810</v>
      </c>
      <c r="R147" s="76">
        <v>1</v>
      </c>
      <c r="S147" s="286">
        <v>44115</v>
      </c>
      <c r="T147" s="76">
        <v>1</v>
      </c>
      <c r="U147" s="286">
        <v>44115</v>
      </c>
      <c r="V147" s="290">
        <v>44115</v>
      </c>
      <c r="W147" s="290"/>
    </row>
    <row r="148" spans="1:23" s="170" customFormat="1" ht="96" x14ac:dyDescent="0.25">
      <c r="A148" s="202" t="s">
        <v>155</v>
      </c>
      <c r="B148" s="4" t="s">
        <v>10</v>
      </c>
      <c r="C148" s="5">
        <v>1</v>
      </c>
      <c r="D148" s="429" t="s">
        <v>174</v>
      </c>
      <c r="E148" s="429" t="s">
        <v>175</v>
      </c>
      <c r="F148" s="305">
        <v>1</v>
      </c>
      <c r="G148" s="286">
        <v>238275</v>
      </c>
      <c r="H148" s="202"/>
      <c r="I148" s="202"/>
      <c r="J148" s="6">
        <v>1</v>
      </c>
      <c r="K148" s="286">
        <v>238275</v>
      </c>
      <c r="L148" s="202"/>
      <c r="M148" s="202"/>
      <c r="N148" s="76">
        <v>1</v>
      </c>
      <c r="O148" s="197">
        <f t="shared" si="45"/>
        <v>238275</v>
      </c>
      <c r="P148" s="76">
        <v>1</v>
      </c>
      <c r="Q148" s="290">
        <v>12000</v>
      </c>
      <c r="R148" s="76">
        <v>1</v>
      </c>
      <c r="S148" s="286">
        <v>226275</v>
      </c>
      <c r="T148" s="76">
        <v>1</v>
      </c>
      <c r="U148" s="286">
        <v>226275</v>
      </c>
      <c r="V148" s="290">
        <v>226275</v>
      </c>
      <c r="W148" s="290"/>
    </row>
    <row r="149" spans="1:23" s="170" customFormat="1" ht="36" x14ac:dyDescent="0.25">
      <c r="A149" s="202" t="s">
        <v>155</v>
      </c>
      <c r="B149" s="4" t="s">
        <v>10</v>
      </c>
      <c r="C149" s="5">
        <v>1</v>
      </c>
      <c r="D149" s="429" t="s">
        <v>177</v>
      </c>
      <c r="E149" s="429" t="s">
        <v>178</v>
      </c>
      <c r="F149" s="305">
        <v>1</v>
      </c>
      <c r="G149" s="286">
        <v>15010</v>
      </c>
      <c r="H149" s="202"/>
      <c r="I149" s="202"/>
      <c r="J149" s="6">
        <v>1</v>
      </c>
      <c r="K149" s="286">
        <v>15010</v>
      </c>
      <c r="L149" s="202"/>
      <c r="M149" s="202"/>
      <c r="N149" s="76">
        <v>1</v>
      </c>
      <c r="O149" s="197">
        <f t="shared" si="45"/>
        <v>15010</v>
      </c>
      <c r="P149" s="76">
        <v>1</v>
      </c>
      <c r="Q149" s="290">
        <v>4431.5499999999993</v>
      </c>
      <c r="R149" s="76">
        <v>1</v>
      </c>
      <c r="S149" s="286">
        <v>10578.45</v>
      </c>
      <c r="T149" s="76">
        <v>1</v>
      </c>
      <c r="U149" s="286">
        <v>10578.45</v>
      </c>
      <c r="V149" s="290">
        <v>10578.45</v>
      </c>
      <c r="W149" s="290"/>
    </row>
    <row r="150" spans="1:23" s="170" customFormat="1" ht="48" x14ac:dyDescent="0.25">
      <c r="A150" s="202" t="s">
        <v>155</v>
      </c>
      <c r="B150" s="4" t="s">
        <v>10</v>
      </c>
      <c r="C150" s="5">
        <v>1</v>
      </c>
      <c r="D150" s="429" t="s">
        <v>180</v>
      </c>
      <c r="E150" s="429" t="s">
        <v>181</v>
      </c>
      <c r="F150" s="305">
        <v>1</v>
      </c>
      <c r="G150" s="286">
        <v>225885</v>
      </c>
      <c r="H150" s="202"/>
      <c r="I150" s="202"/>
      <c r="J150" s="6">
        <v>1</v>
      </c>
      <c r="K150" s="286">
        <v>225885</v>
      </c>
      <c r="L150" s="202"/>
      <c r="M150" s="202"/>
      <c r="N150" s="76">
        <v>1</v>
      </c>
      <c r="O150" s="197">
        <f t="shared" si="45"/>
        <v>225885</v>
      </c>
      <c r="P150" s="76"/>
      <c r="Q150" s="202"/>
      <c r="R150" s="76">
        <v>1</v>
      </c>
      <c r="S150" s="286">
        <v>225885</v>
      </c>
      <c r="T150" s="76">
        <v>1</v>
      </c>
      <c r="U150" s="286">
        <v>225885</v>
      </c>
      <c r="V150" s="290">
        <v>225885</v>
      </c>
      <c r="W150" s="290"/>
    </row>
    <row r="151" spans="1:23" s="170" customFormat="1" ht="36" x14ac:dyDescent="0.25">
      <c r="A151" s="202" t="s">
        <v>155</v>
      </c>
      <c r="B151" s="4" t="s">
        <v>10</v>
      </c>
      <c r="C151" s="5">
        <v>1</v>
      </c>
      <c r="D151" s="429" t="s">
        <v>589</v>
      </c>
      <c r="E151" s="429" t="s">
        <v>590</v>
      </c>
      <c r="F151" s="305">
        <v>1</v>
      </c>
      <c r="G151" s="286">
        <v>142380</v>
      </c>
      <c r="H151" s="202"/>
      <c r="I151" s="202"/>
      <c r="J151" s="6">
        <v>1</v>
      </c>
      <c r="K151" s="286">
        <v>142380</v>
      </c>
      <c r="L151" s="240">
        <v>1</v>
      </c>
      <c r="M151" s="290">
        <v>142380</v>
      </c>
      <c r="N151" s="76"/>
      <c r="O151" s="197"/>
      <c r="P151" s="76"/>
      <c r="Q151" s="290"/>
      <c r="R151" s="76"/>
      <c r="S151" s="286">
        <v>0</v>
      </c>
      <c r="T151" s="76"/>
      <c r="U151" s="286"/>
      <c r="V151" s="290"/>
      <c r="W151" s="290"/>
    </row>
    <row r="152" spans="1:23" s="170" customFormat="1" ht="84" x14ac:dyDescent="0.25">
      <c r="A152" s="202" t="s">
        <v>155</v>
      </c>
      <c r="B152" s="4" t="s">
        <v>10</v>
      </c>
      <c r="C152" s="5">
        <v>1</v>
      </c>
      <c r="D152" s="429" t="s">
        <v>183</v>
      </c>
      <c r="E152" s="429" t="s">
        <v>184</v>
      </c>
      <c r="F152" s="305">
        <v>1</v>
      </c>
      <c r="G152" s="286">
        <v>247670</v>
      </c>
      <c r="H152" s="4"/>
      <c r="I152" s="202"/>
      <c r="J152" s="6">
        <v>1</v>
      </c>
      <c r="K152" s="9">
        <v>247670</v>
      </c>
      <c r="L152" s="202"/>
      <c r="M152" s="202"/>
      <c r="N152" s="76">
        <v>1</v>
      </c>
      <c r="O152" s="197">
        <f t="shared" si="45"/>
        <v>247670</v>
      </c>
      <c r="P152" s="76"/>
      <c r="Q152" s="202"/>
      <c r="R152" s="76">
        <v>1</v>
      </c>
      <c r="S152" s="290">
        <v>247670</v>
      </c>
      <c r="T152" s="76">
        <v>1</v>
      </c>
      <c r="U152" s="286">
        <v>247670</v>
      </c>
      <c r="V152" s="290">
        <v>40700.199999999997</v>
      </c>
      <c r="W152" s="290">
        <v>206969.8</v>
      </c>
    </row>
    <row r="153" spans="1:23" s="170" customFormat="1" ht="36" x14ac:dyDescent="0.25">
      <c r="A153" s="202" t="s">
        <v>155</v>
      </c>
      <c r="B153" s="4" t="s">
        <v>10</v>
      </c>
      <c r="C153" s="5">
        <v>1</v>
      </c>
      <c r="D153" s="429" t="s">
        <v>592</v>
      </c>
      <c r="E153" s="429" t="s">
        <v>593</v>
      </c>
      <c r="F153" s="305">
        <v>1</v>
      </c>
      <c r="G153" s="286">
        <v>71030</v>
      </c>
      <c r="H153" s="4"/>
      <c r="I153" s="202"/>
      <c r="J153" s="6">
        <v>1</v>
      </c>
      <c r="K153" s="9">
        <v>71030</v>
      </c>
      <c r="L153" s="240">
        <v>1</v>
      </c>
      <c r="M153" s="290">
        <v>71030</v>
      </c>
      <c r="N153" s="76"/>
      <c r="O153" s="197"/>
      <c r="P153" s="76"/>
      <c r="Q153" s="290"/>
      <c r="R153" s="76"/>
      <c r="S153" s="290">
        <v>0</v>
      </c>
      <c r="T153" s="76"/>
      <c r="U153" s="202"/>
      <c r="V153" s="290"/>
      <c r="W153" s="290"/>
    </row>
    <row r="154" spans="1:23" s="170" customFormat="1" ht="72" x14ac:dyDescent="0.25">
      <c r="A154" s="202" t="s">
        <v>155</v>
      </c>
      <c r="B154" s="4" t="s">
        <v>10</v>
      </c>
      <c r="C154" s="5">
        <v>1</v>
      </c>
      <c r="D154" s="429" t="s">
        <v>595</v>
      </c>
      <c r="E154" s="429" t="s">
        <v>596</v>
      </c>
      <c r="F154" s="305">
        <v>1</v>
      </c>
      <c r="G154" s="286">
        <v>167420</v>
      </c>
      <c r="H154" s="6">
        <v>1</v>
      </c>
      <c r="I154" s="290">
        <v>167420</v>
      </c>
      <c r="J154" s="6"/>
      <c r="K154" s="4"/>
      <c r="L154" s="202"/>
      <c r="M154" s="202"/>
      <c r="N154" s="76"/>
      <c r="O154" s="197"/>
      <c r="P154" s="76"/>
      <c r="Q154" s="202"/>
      <c r="R154" s="76"/>
      <c r="S154" s="202"/>
      <c r="T154" s="76"/>
      <c r="U154" s="202"/>
      <c r="V154" s="290"/>
      <c r="W154" s="290"/>
    </row>
    <row r="155" spans="1:23" s="170" customFormat="1" ht="24" x14ac:dyDescent="0.25">
      <c r="A155" s="202" t="s">
        <v>155</v>
      </c>
      <c r="B155" s="4" t="s">
        <v>10</v>
      </c>
      <c r="C155" s="5">
        <v>1</v>
      </c>
      <c r="D155" s="429" t="s">
        <v>186</v>
      </c>
      <c r="E155" s="429" t="s">
        <v>187</v>
      </c>
      <c r="F155" s="305">
        <v>1</v>
      </c>
      <c r="G155" s="286">
        <v>173105</v>
      </c>
      <c r="H155" s="4"/>
      <c r="I155" s="202"/>
      <c r="J155" s="6">
        <v>1</v>
      </c>
      <c r="K155" s="9">
        <v>173105</v>
      </c>
      <c r="L155" s="6"/>
      <c r="M155" s="290"/>
      <c r="N155" s="76">
        <v>1</v>
      </c>
      <c r="O155" s="197">
        <f t="shared" si="45"/>
        <v>173105</v>
      </c>
      <c r="P155" s="76">
        <v>1</v>
      </c>
      <c r="Q155" s="290">
        <v>49776</v>
      </c>
      <c r="R155" s="76">
        <v>1</v>
      </c>
      <c r="S155" s="290">
        <v>123329</v>
      </c>
      <c r="T155" s="76">
        <v>1</v>
      </c>
      <c r="U155" s="290">
        <v>123329</v>
      </c>
      <c r="V155" s="290">
        <v>123329</v>
      </c>
      <c r="W155" s="290"/>
    </row>
    <row r="156" spans="1:23" s="184" customFormat="1" ht="15" customHeight="1" x14ac:dyDescent="0.25">
      <c r="A156" s="433" t="s">
        <v>208</v>
      </c>
      <c r="B156" s="433"/>
      <c r="C156" s="3">
        <f>SUM(C139:C155)</f>
        <v>17</v>
      </c>
      <c r="D156" s="529"/>
      <c r="E156" s="529"/>
      <c r="F156" s="209">
        <f>SUM(F139:F155)</f>
        <v>15</v>
      </c>
      <c r="G156" s="208">
        <v>2524290</v>
      </c>
      <c r="H156" s="10">
        <v>1</v>
      </c>
      <c r="I156" s="16">
        <v>167420</v>
      </c>
      <c r="J156" s="10">
        <v>14</v>
      </c>
      <c r="K156" s="16">
        <v>2356870</v>
      </c>
      <c r="L156" s="10">
        <v>3</v>
      </c>
      <c r="M156" s="16">
        <v>399580</v>
      </c>
      <c r="N156" s="10">
        <f>SUM(N141:N155)</f>
        <v>11</v>
      </c>
      <c r="O156" s="193">
        <f t="shared" si="45"/>
        <v>1957290</v>
      </c>
      <c r="P156" s="10">
        <f>SUM(P141:P155)</f>
        <v>6</v>
      </c>
      <c r="Q156" s="16">
        <f>SUM(Q141:Q155)</f>
        <v>278072.55</v>
      </c>
      <c r="R156" s="10">
        <f>SUM(R141:R155)</f>
        <v>11</v>
      </c>
      <c r="S156" s="16">
        <f>SUM(S141:S155)</f>
        <v>1679217.45</v>
      </c>
      <c r="T156" s="10">
        <f t="shared" ref="T156" si="49">SUM(T139:T155)</f>
        <v>11</v>
      </c>
      <c r="U156" s="16">
        <v>1679217.45</v>
      </c>
      <c r="V156" s="208">
        <f>SUM(V141:V155)</f>
        <v>1456568.65</v>
      </c>
      <c r="W156" s="208">
        <f>SUM(W141:W155)</f>
        <v>222648.8</v>
      </c>
    </row>
    <row r="157" spans="1:23" s="170" customFormat="1" ht="24" x14ac:dyDescent="0.25">
      <c r="A157" s="202" t="s">
        <v>155</v>
      </c>
      <c r="B157" s="17" t="s">
        <v>26</v>
      </c>
      <c r="C157" s="5">
        <v>1</v>
      </c>
      <c r="D157" s="429" t="s">
        <v>219</v>
      </c>
      <c r="E157" s="429" t="s">
        <v>220</v>
      </c>
      <c r="F157" s="305">
        <v>1</v>
      </c>
      <c r="G157" s="306">
        <v>25880</v>
      </c>
      <c r="H157" s="4"/>
      <c r="I157" s="202"/>
      <c r="J157" s="5">
        <v>1</v>
      </c>
      <c r="K157" s="9">
        <v>25880</v>
      </c>
      <c r="L157" s="202"/>
      <c r="M157" s="202"/>
      <c r="N157" s="76">
        <v>1</v>
      </c>
      <c r="O157" s="197">
        <f t="shared" si="45"/>
        <v>25880</v>
      </c>
      <c r="P157" s="76"/>
      <c r="Q157" s="202"/>
      <c r="R157" s="76">
        <v>1</v>
      </c>
      <c r="S157" s="290">
        <v>25880</v>
      </c>
      <c r="T157" s="76">
        <v>1</v>
      </c>
      <c r="U157" s="286">
        <v>25880</v>
      </c>
      <c r="V157" s="290">
        <v>21131</v>
      </c>
      <c r="W157" s="290">
        <v>4749</v>
      </c>
    </row>
    <row r="158" spans="1:23" s="184" customFormat="1" ht="15" customHeight="1" x14ac:dyDescent="0.25">
      <c r="A158" s="433" t="s">
        <v>222</v>
      </c>
      <c r="B158" s="433"/>
      <c r="C158" s="3">
        <f>SUM(C157:C157)</f>
        <v>1</v>
      </c>
      <c r="D158" s="433"/>
      <c r="E158" s="433"/>
      <c r="F158" s="10">
        <f>SUM(F157)</f>
        <v>1</v>
      </c>
      <c r="G158" s="16">
        <v>25880</v>
      </c>
      <c r="H158" s="10">
        <v>0</v>
      </c>
      <c r="I158" s="16">
        <v>0</v>
      </c>
      <c r="J158" s="10">
        <v>1</v>
      </c>
      <c r="K158" s="16">
        <v>25880</v>
      </c>
      <c r="L158" s="10">
        <v>0</v>
      </c>
      <c r="M158" s="16">
        <v>0</v>
      </c>
      <c r="N158" s="10">
        <f t="shared" ref="N158" si="50">SUM(N157)</f>
        <v>1</v>
      </c>
      <c r="O158" s="197"/>
      <c r="P158" s="10">
        <v>0</v>
      </c>
      <c r="Q158" s="16">
        <v>0</v>
      </c>
      <c r="R158" s="10">
        <f t="shared" ref="R158:T158" si="51">SUM(R157)</f>
        <v>1</v>
      </c>
      <c r="S158" s="16">
        <v>25880</v>
      </c>
      <c r="T158" s="10">
        <f t="shared" si="51"/>
        <v>1</v>
      </c>
      <c r="U158" s="16">
        <v>25880</v>
      </c>
      <c r="V158" s="208">
        <f>SUM(V157)</f>
        <v>21131</v>
      </c>
      <c r="W158" s="208">
        <f>SUM(W157)</f>
        <v>4749</v>
      </c>
    </row>
    <row r="159" spans="1:23" s="170" customFormat="1" ht="24" x14ac:dyDescent="0.25">
      <c r="A159" s="202" t="s">
        <v>155</v>
      </c>
      <c r="B159" s="4" t="s">
        <v>28</v>
      </c>
      <c r="C159" s="5">
        <v>1</v>
      </c>
      <c r="D159" s="430" t="s">
        <v>598</v>
      </c>
      <c r="E159" s="429" t="s">
        <v>599</v>
      </c>
      <c r="F159" s="305">
        <v>1</v>
      </c>
      <c r="G159" s="7">
        <v>2470</v>
      </c>
      <c r="H159" s="5"/>
      <c r="I159" s="290"/>
      <c r="J159" s="5">
        <v>1</v>
      </c>
      <c r="K159" s="9">
        <v>2470</v>
      </c>
      <c r="L159" s="6">
        <v>1</v>
      </c>
      <c r="M159" s="290">
        <v>2470</v>
      </c>
      <c r="N159" s="76"/>
      <c r="O159" s="197"/>
      <c r="P159" s="76"/>
      <c r="Q159" s="290"/>
      <c r="R159" s="76"/>
      <c r="S159" s="290">
        <v>0</v>
      </c>
      <c r="T159" s="76"/>
      <c r="U159" s="202"/>
      <c r="V159" s="290"/>
      <c r="W159" s="290"/>
    </row>
    <row r="160" spans="1:23" s="184" customFormat="1" ht="15" customHeight="1" x14ac:dyDescent="0.25">
      <c r="A160" s="433" t="s">
        <v>231</v>
      </c>
      <c r="B160" s="433"/>
      <c r="C160" s="3">
        <f>SUM(C159)</f>
        <v>1</v>
      </c>
      <c r="D160" s="433"/>
      <c r="E160" s="433"/>
      <c r="F160" s="10">
        <f>SUM(F159)</f>
        <v>1</v>
      </c>
      <c r="G160" s="11">
        <v>2470</v>
      </c>
      <c r="H160" s="10">
        <v>0</v>
      </c>
      <c r="I160" s="11">
        <v>0</v>
      </c>
      <c r="J160" s="10">
        <v>1</v>
      </c>
      <c r="K160" s="11">
        <v>2470</v>
      </c>
      <c r="L160" s="10">
        <v>1</v>
      </c>
      <c r="M160" s="11">
        <v>2470</v>
      </c>
      <c r="N160" s="10">
        <f t="shared" ref="N160" si="52">SUM(N159)</f>
        <v>0</v>
      </c>
      <c r="O160" s="197"/>
      <c r="P160" s="10">
        <v>0</v>
      </c>
      <c r="Q160" s="16">
        <v>0</v>
      </c>
      <c r="R160" s="10">
        <f t="shared" ref="R160:T160" si="53">SUM(R159)</f>
        <v>0</v>
      </c>
      <c r="S160" s="11">
        <v>0</v>
      </c>
      <c r="T160" s="10">
        <f t="shared" si="53"/>
        <v>0</v>
      </c>
      <c r="U160" s="11">
        <v>0</v>
      </c>
      <c r="V160" s="11">
        <v>0</v>
      </c>
      <c r="W160" s="11">
        <v>0</v>
      </c>
    </row>
    <row r="161" spans="1:23" s="170" customFormat="1" ht="36" x14ac:dyDescent="0.25">
      <c r="A161" s="202" t="s">
        <v>155</v>
      </c>
      <c r="B161" s="4" t="s">
        <v>30</v>
      </c>
      <c r="C161" s="5">
        <v>1</v>
      </c>
      <c r="D161" s="429" t="s">
        <v>241</v>
      </c>
      <c r="E161" s="429" t="s">
        <v>242</v>
      </c>
      <c r="F161" s="305">
        <v>1</v>
      </c>
      <c r="G161" s="306">
        <v>132330</v>
      </c>
      <c r="H161" s="4"/>
      <c r="I161" s="202"/>
      <c r="J161" s="5">
        <v>1</v>
      </c>
      <c r="K161" s="9">
        <v>132330</v>
      </c>
      <c r="L161" s="10"/>
      <c r="M161" s="202"/>
      <c r="N161" s="76">
        <v>1</v>
      </c>
      <c r="O161" s="197">
        <f t="shared" si="45"/>
        <v>132330</v>
      </c>
      <c r="P161" s="76"/>
      <c r="Q161" s="202"/>
      <c r="R161" s="76">
        <v>1</v>
      </c>
      <c r="S161" s="290">
        <v>132330</v>
      </c>
      <c r="T161" s="76">
        <v>1</v>
      </c>
      <c r="U161" s="290">
        <v>132330</v>
      </c>
      <c r="V161" s="290">
        <v>132330</v>
      </c>
      <c r="W161" s="290"/>
    </row>
    <row r="162" spans="1:23" s="170" customFormat="1" ht="48" x14ac:dyDescent="0.25">
      <c r="A162" s="202" t="s">
        <v>155</v>
      </c>
      <c r="B162" s="4" t="s">
        <v>30</v>
      </c>
      <c r="C162" s="5">
        <v>1</v>
      </c>
      <c r="D162" s="429" t="s">
        <v>244</v>
      </c>
      <c r="E162" s="429" t="s">
        <v>245</v>
      </c>
      <c r="F162" s="305">
        <v>1</v>
      </c>
      <c r="G162" s="306">
        <v>150000</v>
      </c>
      <c r="H162" s="4"/>
      <c r="I162" s="202"/>
      <c r="J162" s="5">
        <v>1</v>
      </c>
      <c r="K162" s="9">
        <v>150000</v>
      </c>
      <c r="L162" s="10"/>
      <c r="M162" s="202"/>
      <c r="N162" s="76">
        <v>1</v>
      </c>
      <c r="O162" s="197">
        <f t="shared" si="45"/>
        <v>150000</v>
      </c>
      <c r="P162" s="76"/>
      <c r="Q162" s="202"/>
      <c r="R162" s="76">
        <v>1</v>
      </c>
      <c r="S162" s="290">
        <v>150000</v>
      </c>
      <c r="T162" s="76">
        <v>1</v>
      </c>
      <c r="U162" s="290">
        <v>150000</v>
      </c>
      <c r="V162" s="290">
        <v>51961</v>
      </c>
      <c r="W162" s="290">
        <v>98039</v>
      </c>
    </row>
    <row r="163" spans="1:23" s="184" customFormat="1" ht="15" customHeight="1" x14ac:dyDescent="0.25">
      <c r="A163" s="433" t="s">
        <v>253</v>
      </c>
      <c r="B163" s="433"/>
      <c r="C163" s="3">
        <f>SUM(C161:C162)</f>
        <v>2</v>
      </c>
      <c r="D163" s="433"/>
      <c r="E163" s="433"/>
      <c r="F163" s="10">
        <f>SUM(F161:F162)</f>
        <v>2</v>
      </c>
      <c r="G163" s="16">
        <v>282330</v>
      </c>
      <c r="H163" s="10">
        <v>0</v>
      </c>
      <c r="I163" s="16">
        <v>0</v>
      </c>
      <c r="J163" s="10">
        <v>2</v>
      </c>
      <c r="K163" s="16">
        <v>282330</v>
      </c>
      <c r="L163" s="10">
        <v>0</v>
      </c>
      <c r="M163" s="16">
        <v>0</v>
      </c>
      <c r="N163" s="10">
        <f t="shared" ref="N163" si="54">SUM(N161:N162)</f>
        <v>2</v>
      </c>
      <c r="O163" s="193">
        <f>SUM(O161:O162)</f>
        <v>282330</v>
      </c>
      <c r="P163" s="10">
        <v>0</v>
      </c>
      <c r="Q163" s="16">
        <v>0</v>
      </c>
      <c r="R163" s="10">
        <f t="shared" ref="R163:T163" si="55">SUM(R161:R162)</f>
        <v>2</v>
      </c>
      <c r="S163" s="16">
        <v>282330</v>
      </c>
      <c r="T163" s="10">
        <f t="shared" si="55"/>
        <v>2</v>
      </c>
      <c r="U163" s="16">
        <v>282330</v>
      </c>
      <c r="V163" s="208">
        <f>SUM(V161:V162)</f>
        <v>184291</v>
      </c>
      <c r="W163" s="208">
        <f>SUM(W161:W162)</f>
        <v>98039</v>
      </c>
    </row>
    <row r="164" spans="1:23" s="170" customFormat="1" ht="48" x14ac:dyDescent="0.25">
      <c r="A164" s="202" t="s">
        <v>155</v>
      </c>
      <c r="B164" s="4" t="s">
        <v>37</v>
      </c>
      <c r="C164" s="396">
        <v>1</v>
      </c>
      <c r="D164" s="429" t="s">
        <v>601</v>
      </c>
      <c r="E164" s="429" t="s">
        <v>602</v>
      </c>
      <c r="F164" s="6"/>
      <c r="G164" s="7"/>
      <c r="H164" s="4"/>
      <c r="I164" s="202"/>
      <c r="J164" s="6"/>
      <c r="K164" s="9"/>
      <c r="L164" s="240"/>
      <c r="M164" s="290"/>
      <c r="N164" s="76"/>
      <c r="O164" s="197"/>
      <c r="P164" s="76"/>
      <c r="Q164" s="290"/>
      <c r="R164" s="76"/>
      <c r="S164" s="290"/>
      <c r="T164" s="76"/>
      <c r="U164" s="202"/>
      <c r="V164" s="290"/>
      <c r="W164" s="290"/>
    </row>
    <row r="165" spans="1:23" s="170" customFormat="1" ht="60" x14ac:dyDescent="0.25">
      <c r="A165" s="202" t="s">
        <v>155</v>
      </c>
      <c r="B165" s="4" t="s">
        <v>37</v>
      </c>
      <c r="C165" s="396">
        <v>1</v>
      </c>
      <c r="D165" s="429" t="s">
        <v>604</v>
      </c>
      <c r="E165" s="429" t="s">
        <v>605</v>
      </c>
      <c r="F165" s="6"/>
      <c r="G165" s="7"/>
      <c r="H165" s="4"/>
      <c r="I165" s="202"/>
      <c r="J165" s="6"/>
      <c r="K165" s="9"/>
      <c r="L165" s="240"/>
      <c r="M165" s="290"/>
      <c r="N165" s="76"/>
      <c r="O165" s="197"/>
      <c r="P165" s="76"/>
      <c r="Q165" s="290"/>
      <c r="R165" s="76"/>
      <c r="S165" s="290"/>
      <c r="T165" s="76"/>
      <c r="U165" s="202"/>
      <c r="V165" s="290"/>
      <c r="W165" s="290"/>
    </row>
    <row r="166" spans="1:23" s="170" customFormat="1" ht="168" x14ac:dyDescent="0.25">
      <c r="A166" s="202" t="s">
        <v>155</v>
      </c>
      <c r="B166" s="4" t="s">
        <v>37</v>
      </c>
      <c r="C166" s="396">
        <v>1</v>
      </c>
      <c r="D166" s="429" t="s">
        <v>607</v>
      </c>
      <c r="E166" s="429" t="s">
        <v>608</v>
      </c>
      <c r="F166" s="6"/>
      <c r="G166" s="7"/>
      <c r="H166" s="5"/>
      <c r="I166" s="290"/>
      <c r="J166" s="44"/>
      <c r="K166" s="4"/>
      <c r="L166" s="202"/>
      <c r="M166" s="202"/>
      <c r="N166" s="76"/>
      <c r="O166" s="197"/>
      <c r="P166" s="76"/>
      <c r="Q166" s="202"/>
      <c r="R166" s="76"/>
      <c r="S166" s="202"/>
      <c r="T166" s="76"/>
      <c r="U166" s="202"/>
      <c r="V166" s="290"/>
      <c r="W166" s="290"/>
    </row>
    <row r="167" spans="1:23" s="184" customFormat="1" ht="15" customHeight="1" x14ac:dyDescent="0.25">
      <c r="A167" s="433" t="s">
        <v>262</v>
      </c>
      <c r="B167" s="433"/>
      <c r="C167" s="3">
        <f>SUM(C164:C166)</f>
        <v>3</v>
      </c>
      <c r="D167" s="433"/>
      <c r="E167" s="433"/>
      <c r="F167" s="10">
        <v>0</v>
      </c>
      <c r="G167" s="16">
        <v>0</v>
      </c>
      <c r="H167" s="10">
        <v>0</v>
      </c>
      <c r="I167" s="16">
        <v>0</v>
      </c>
      <c r="J167" s="10">
        <v>0</v>
      </c>
      <c r="K167" s="16">
        <v>0</v>
      </c>
      <c r="L167" s="10">
        <v>0</v>
      </c>
      <c r="M167" s="16">
        <v>0</v>
      </c>
      <c r="N167" s="10">
        <v>0</v>
      </c>
      <c r="O167" s="193">
        <f t="shared" si="45"/>
        <v>0</v>
      </c>
      <c r="P167" s="10">
        <v>0</v>
      </c>
      <c r="Q167" s="16">
        <v>0</v>
      </c>
      <c r="R167" s="10">
        <v>0</v>
      </c>
      <c r="S167" s="16">
        <v>0</v>
      </c>
      <c r="T167" s="10">
        <v>0</v>
      </c>
      <c r="U167" s="16">
        <v>0</v>
      </c>
      <c r="V167" s="16">
        <v>0</v>
      </c>
      <c r="W167" s="16">
        <v>0</v>
      </c>
    </row>
    <row r="168" spans="1:23" s="170" customFormat="1" ht="60" x14ac:dyDescent="0.25">
      <c r="A168" s="202" t="s">
        <v>155</v>
      </c>
      <c r="B168" s="17" t="s">
        <v>43</v>
      </c>
      <c r="C168" s="5">
        <v>1</v>
      </c>
      <c r="D168" s="429" t="s">
        <v>299</v>
      </c>
      <c r="E168" s="429" t="s">
        <v>300</v>
      </c>
      <c r="F168" s="307">
        <v>1</v>
      </c>
      <c r="G168" s="7">
        <v>309756.09999999998</v>
      </c>
      <c r="H168" s="4"/>
      <c r="I168" s="202"/>
      <c r="J168" s="5">
        <v>1</v>
      </c>
      <c r="K168" s="9">
        <v>309756.09999999998</v>
      </c>
      <c r="L168" s="202"/>
      <c r="M168" s="202"/>
      <c r="N168" s="76">
        <v>1</v>
      </c>
      <c r="O168" s="197">
        <f t="shared" si="45"/>
        <v>309756.09999999998</v>
      </c>
      <c r="P168" s="76">
        <v>1</v>
      </c>
      <c r="Q168" s="290">
        <v>124918.15999999997</v>
      </c>
      <c r="R168" s="76">
        <v>1</v>
      </c>
      <c r="S168" s="291">
        <v>184837.94</v>
      </c>
      <c r="T168" s="76">
        <v>1</v>
      </c>
      <c r="U168" s="291">
        <v>184837.94</v>
      </c>
      <c r="V168" s="290">
        <v>175596.38</v>
      </c>
      <c r="W168" s="290">
        <v>9241.5599999999977</v>
      </c>
    </row>
    <row r="169" spans="1:23" s="184" customFormat="1" ht="15" customHeight="1" x14ac:dyDescent="0.25">
      <c r="A169" s="433" t="s">
        <v>302</v>
      </c>
      <c r="B169" s="433"/>
      <c r="C169" s="3">
        <f>SUM(C168:C168)</f>
        <v>1</v>
      </c>
      <c r="D169" s="433"/>
      <c r="E169" s="433"/>
      <c r="F169" s="10">
        <f>SUM(F168)</f>
        <v>1</v>
      </c>
      <c r="G169" s="16">
        <v>309756.09999999998</v>
      </c>
      <c r="H169" s="10">
        <v>0</v>
      </c>
      <c r="I169" s="16">
        <v>0</v>
      </c>
      <c r="J169" s="10">
        <v>1</v>
      </c>
      <c r="K169" s="16">
        <v>309756.09999999998</v>
      </c>
      <c r="L169" s="10">
        <v>0</v>
      </c>
      <c r="M169" s="16">
        <v>0</v>
      </c>
      <c r="N169" s="10">
        <f t="shared" ref="N169" si="56">SUM(N168)</f>
        <v>1</v>
      </c>
      <c r="O169" s="193">
        <f t="shared" si="45"/>
        <v>309756.09999999998</v>
      </c>
      <c r="P169" s="10">
        <f>SUM(P168)</f>
        <v>1</v>
      </c>
      <c r="Q169" s="16">
        <f>SUM(Q168)</f>
        <v>124918.15999999997</v>
      </c>
      <c r="R169" s="10">
        <f t="shared" ref="R169:T169" si="57">SUM(R168)</f>
        <v>1</v>
      </c>
      <c r="S169" s="16">
        <v>184837.94</v>
      </c>
      <c r="T169" s="10">
        <f t="shared" si="57"/>
        <v>1</v>
      </c>
      <c r="U169" s="16">
        <v>184837.94</v>
      </c>
      <c r="V169" s="208">
        <f>SUM(V168)</f>
        <v>175596.38</v>
      </c>
      <c r="W169" s="208">
        <f>SUM(W168)</f>
        <v>9241.5599999999977</v>
      </c>
    </row>
    <row r="170" spans="1:23" s="170" customFormat="1" ht="84" x14ac:dyDescent="0.25">
      <c r="A170" s="202" t="s">
        <v>155</v>
      </c>
      <c r="B170" s="4" t="s">
        <v>45</v>
      </c>
      <c r="C170" s="5">
        <v>1</v>
      </c>
      <c r="D170" s="429" t="s">
        <v>323</v>
      </c>
      <c r="E170" s="429" t="s">
        <v>324</v>
      </c>
      <c r="F170" s="299">
        <v>1</v>
      </c>
      <c r="G170" s="7">
        <v>13317</v>
      </c>
      <c r="H170" s="4"/>
      <c r="I170" s="202"/>
      <c r="J170" s="6">
        <v>1</v>
      </c>
      <c r="K170" s="9">
        <v>13317</v>
      </c>
      <c r="L170" s="202"/>
      <c r="M170" s="202"/>
      <c r="N170" s="6">
        <v>1</v>
      </c>
      <c r="O170" s="197">
        <f t="shared" si="45"/>
        <v>13317</v>
      </c>
      <c r="P170" s="76"/>
      <c r="Q170" s="202"/>
      <c r="R170" s="6">
        <v>1</v>
      </c>
      <c r="S170" s="9">
        <v>13317</v>
      </c>
      <c r="T170" s="6">
        <v>1</v>
      </c>
      <c r="U170" s="290">
        <v>13317</v>
      </c>
      <c r="V170" s="290">
        <v>13317</v>
      </c>
      <c r="W170" s="290"/>
    </row>
    <row r="171" spans="1:23" s="170" customFormat="1" ht="48" x14ac:dyDescent="0.25">
      <c r="A171" s="202" t="s">
        <v>155</v>
      </c>
      <c r="B171" s="4" t="s">
        <v>45</v>
      </c>
      <c r="C171" s="5">
        <v>1</v>
      </c>
      <c r="D171" s="429" t="s">
        <v>326</v>
      </c>
      <c r="E171" s="429" t="s">
        <v>327</v>
      </c>
      <c r="F171" s="299">
        <v>1</v>
      </c>
      <c r="G171" s="7">
        <v>22720</v>
      </c>
      <c r="H171" s="4"/>
      <c r="I171" s="202"/>
      <c r="J171" s="6">
        <v>1</v>
      </c>
      <c r="K171" s="9">
        <v>22720</v>
      </c>
      <c r="L171" s="202"/>
      <c r="M171" s="202"/>
      <c r="N171" s="76">
        <v>1</v>
      </c>
      <c r="O171" s="197">
        <f t="shared" si="45"/>
        <v>22720</v>
      </c>
      <c r="P171" s="76"/>
      <c r="Q171" s="202"/>
      <c r="R171" s="76">
        <v>1</v>
      </c>
      <c r="S171" s="9">
        <v>22720</v>
      </c>
      <c r="T171" s="76">
        <v>1</v>
      </c>
      <c r="U171" s="290">
        <v>22720</v>
      </c>
      <c r="V171" s="290">
        <v>22720</v>
      </c>
      <c r="W171" s="290"/>
    </row>
    <row r="172" spans="1:23" s="170" customFormat="1" ht="72" x14ac:dyDescent="0.25">
      <c r="A172" s="202" t="s">
        <v>155</v>
      </c>
      <c r="B172" s="4" t="s">
        <v>45</v>
      </c>
      <c r="C172" s="5">
        <v>1</v>
      </c>
      <c r="D172" s="429" t="s">
        <v>329</v>
      </c>
      <c r="E172" s="429" t="s">
        <v>330</v>
      </c>
      <c r="F172" s="299">
        <v>1</v>
      </c>
      <c r="G172" s="9">
        <v>22757</v>
      </c>
      <c r="H172" s="4"/>
      <c r="I172" s="202"/>
      <c r="J172" s="6">
        <v>1</v>
      </c>
      <c r="K172" s="9">
        <v>22757</v>
      </c>
      <c r="L172" s="202"/>
      <c r="M172" s="202"/>
      <c r="N172" s="76">
        <v>1</v>
      </c>
      <c r="O172" s="197">
        <f t="shared" si="45"/>
        <v>22757</v>
      </c>
      <c r="P172" s="76">
        <v>1</v>
      </c>
      <c r="Q172" s="290">
        <v>250</v>
      </c>
      <c r="R172" s="76">
        <v>1</v>
      </c>
      <c r="S172" s="9">
        <v>22507</v>
      </c>
      <c r="T172" s="76">
        <v>1</v>
      </c>
      <c r="U172" s="290">
        <v>22507</v>
      </c>
      <c r="V172" s="290">
        <v>22507</v>
      </c>
      <c r="W172" s="290"/>
    </row>
    <row r="173" spans="1:23" s="184" customFormat="1" ht="15" customHeight="1" x14ac:dyDescent="0.25">
      <c r="A173" s="433" t="s">
        <v>332</v>
      </c>
      <c r="B173" s="433"/>
      <c r="C173" s="3">
        <f>SUM(C170:C172)</f>
        <v>3</v>
      </c>
      <c r="D173" s="433"/>
      <c r="E173" s="433"/>
      <c r="F173" s="10">
        <f>SUM(F170:F172)</f>
        <v>3</v>
      </c>
      <c r="G173" s="16">
        <v>58794</v>
      </c>
      <c r="H173" s="10">
        <v>0</v>
      </c>
      <c r="I173" s="16">
        <v>0</v>
      </c>
      <c r="J173" s="10">
        <v>3</v>
      </c>
      <c r="K173" s="16">
        <v>58794</v>
      </c>
      <c r="L173" s="10">
        <v>0</v>
      </c>
      <c r="M173" s="16">
        <v>0</v>
      </c>
      <c r="N173" s="10">
        <f t="shared" ref="N173" si="58">SUM(N170:N172)</f>
        <v>3</v>
      </c>
      <c r="O173" s="197">
        <f t="shared" si="45"/>
        <v>58794</v>
      </c>
      <c r="P173" s="10">
        <f>SUM(P172)</f>
        <v>1</v>
      </c>
      <c r="Q173" s="16">
        <f>SUM(Q172)</f>
        <v>250</v>
      </c>
      <c r="R173" s="10">
        <f t="shared" ref="R173:T173" si="59">SUM(R170:R172)</f>
        <v>3</v>
      </c>
      <c r="S173" s="16">
        <v>58544</v>
      </c>
      <c r="T173" s="10">
        <f t="shared" si="59"/>
        <v>3</v>
      </c>
      <c r="U173" s="16">
        <v>58544</v>
      </c>
      <c r="V173" s="208">
        <f>SUM(V170:V172)</f>
        <v>58544</v>
      </c>
      <c r="W173" s="208">
        <f>SUM(W170:W172)</f>
        <v>0</v>
      </c>
    </row>
    <row r="174" spans="1:23" s="170" customFormat="1" ht="96" x14ac:dyDescent="0.25">
      <c r="A174" s="202" t="s">
        <v>155</v>
      </c>
      <c r="B174" s="4" t="s">
        <v>50</v>
      </c>
      <c r="C174" s="5">
        <v>1</v>
      </c>
      <c r="D174" s="429" t="s">
        <v>336</v>
      </c>
      <c r="E174" s="429" t="s">
        <v>337</v>
      </c>
      <c r="F174" s="299">
        <v>1</v>
      </c>
      <c r="G174" s="9">
        <v>149242.5</v>
      </c>
      <c r="H174" s="4"/>
      <c r="I174" s="202"/>
      <c r="J174" s="5">
        <v>1</v>
      </c>
      <c r="K174" s="9">
        <v>149242.5</v>
      </c>
      <c r="L174" s="202"/>
      <c r="M174" s="202"/>
      <c r="N174" s="76">
        <v>1</v>
      </c>
      <c r="O174" s="197">
        <f t="shared" si="45"/>
        <v>149242.5</v>
      </c>
      <c r="P174" s="76"/>
      <c r="Q174" s="202"/>
      <c r="R174" s="76">
        <v>1</v>
      </c>
      <c r="S174" s="9">
        <v>149242.5</v>
      </c>
      <c r="T174" s="76">
        <v>1</v>
      </c>
      <c r="U174" s="9">
        <v>149242.5</v>
      </c>
      <c r="V174" s="290">
        <v>133080.51</v>
      </c>
      <c r="W174" s="290">
        <v>16161.989999999991</v>
      </c>
    </row>
    <row r="175" spans="1:23" s="184" customFormat="1" ht="15" customHeight="1" x14ac:dyDescent="0.25">
      <c r="A175" s="433" t="s">
        <v>339</v>
      </c>
      <c r="B175" s="433"/>
      <c r="C175" s="3">
        <f>SUM(C174:C174)</f>
        <v>1</v>
      </c>
      <c r="D175" s="433"/>
      <c r="E175" s="433"/>
      <c r="F175" s="10">
        <f>SUM(F174)</f>
        <v>1</v>
      </c>
      <c r="G175" s="11">
        <v>149242.5</v>
      </c>
      <c r="H175" s="10">
        <v>0</v>
      </c>
      <c r="I175" s="11">
        <v>0</v>
      </c>
      <c r="J175" s="10">
        <v>1</v>
      </c>
      <c r="K175" s="11">
        <v>149242.5</v>
      </c>
      <c r="L175" s="10">
        <v>0</v>
      </c>
      <c r="M175" s="11">
        <v>0</v>
      </c>
      <c r="N175" s="10">
        <f t="shared" ref="N175" si="60">SUM(N174)</f>
        <v>1</v>
      </c>
      <c r="O175" s="193">
        <f t="shared" si="45"/>
        <v>149242.5</v>
      </c>
      <c r="P175" s="10">
        <f>SUM(P174)</f>
        <v>0</v>
      </c>
      <c r="Q175" s="16">
        <f>SUM(Q174)</f>
        <v>0</v>
      </c>
      <c r="R175" s="10">
        <f t="shared" ref="R175:T175" si="61">SUM(R174)</f>
        <v>1</v>
      </c>
      <c r="S175" s="11">
        <v>149242.5</v>
      </c>
      <c r="T175" s="10">
        <f t="shared" si="61"/>
        <v>1</v>
      </c>
      <c r="U175" s="11">
        <v>149242.5</v>
      </c>
      <c r="V175" s="208">
        <f>SUM(V174)</f>
        <v>133080.51</v>
      </c>
      <c r="W175" s="208">
        <f>SUM(W174)</f>
        <v>16161.989999999991</v>
      </c>
    </row>
    <row r="176" spans="1:23" s="184" customFormat="1" ht="15" customHeight="1" x14ac:dyDescent="0.25">
      <c r="A176" s="447" t="s">
        <v>610</v>
      </c>
      <c r="B176" s="447"/>
      <c r="C176" s="20">
        <f t="shared" ref="C176" si="62">C175+C173+C169+C167+C163+C160+C158+C156</f>
        <v>29</v>
      </c>
      <c r="D176" s="447"/>
      <c r="E176" s="447"/>
      <c r="F176" s="23">
        <f>F175+F173+F169+F167+F163+F160+F158+F156</f>
        <v>24</v>
      </c>
      <c r="G176" s="21">
        <v>3352762.6</v>
      </c>
      <c r="H176" s="20">
        <v>1</v>
      </c>
      <c r="I176" s="21">
        <v>167420</v>
      </c>
      <c r="J176" s="20">
        <v>23</v>
      </c>
      <c r="K176" s="21">
        <v>3185342.6</v>
      </c>
      <c r="L176" s="23">
        <v>4</v>
      </c>
      <c r="M176" s="21">
        <v>402050</v>
      </c>
      <c r="N176" s="23">
        <f t="shared" ref="N176" si="63">N175+N173+N169+N167+N163+N160+N158+N156</f>
        <v>19</v>
      </c>
      <c r="O176" s="21">
        <f t="shared" si="45"/>
        <v>2783292.6</v>
      </c>
      <c r="P176" s="23">
        <f>P175+P173+P169+P167+P163+P160+P158+P156</f>
        <v>8</v>
      </c>
      <c r="Q176" s="21">
        <f>Q175+Q173+Q169+Q167+Q163+Q160+Q158+Q156</f>
        <v>403240.70999999996</v>
      </c>
      <c r="R176" s="23">
        <f t="shared" ref="R176:W176" si="64">R175+R173+R169+R167+R163+R160+R158+R156</f>
        <v>19</v>
      </c>
      <c r="S176" s="21">
        <f t="shared" si="64"/>
        <v>2380051.8899999997</v>
      </c>
      <c r="T176" s="23">
        <f t="shared" si="64"/>
        <v>19</v>
      </c>
      <c r="U176" s="21">
        <f t="shared" si="64"/>
        <v>2380051.8899999997</v>
      </c>
      <c r="V176" s="21">
        <f t="shared" si="64"/>
        <v>2029211.54</v>
      </c>
      <c r="W176" s="21">
        <f t="shared" si="64"/>
        <v>350840.35</v>
      </c>
    </row>
    <row r="177" spans="1:23" s="170" customFormat="1" ht="48" x14ac:dyDescent="0.25">
      <c r="A177" s="202" t="s">
        <v>189</v>
      </c>
      <c r="B177" s="4" t="s">
        <v>10</v>
      </c>
      <c r="C177" s="5">
        <v>1</v>
      </c>
      <c r="D177" s="431" t="s">
        <v>190</v>
      </c>
      <c r="E177" s="431" t="s">
        <v>191</v>
      </c>
      <c r="F177" s="6">
        <v>1</v>
      </c>
      <c r="G177" s="7">
        <v>79600</v>
      </c>
      <c r="H177" s="202"/>
      <c r="I177" s="202"/>
      <c r="J177" s="5">
        <v>1</v>
      </c>
      <c r="K177" s="9">
        <v>79600</v>
      </c>
      <c r="L177" s="240"/>
      <c r="M177" s="202"/>
      <c r="N177" s="76">
        <v>1</v>
      </c>
      <c r="O177" s="197">
        <f t="shared" si="45"/>
        <v>79600</v>
      </c>
      <c r="P177" s="76"/>
      <c r="Q177" s="202"/>
      <c r="R177" s="76">
        <v>1</v>
      </c>
      <c r="S177" s="9">
        <v>79600</v>
      </c>
      <c r="T177" s="76">
        <v>1</v>
      </c>
      <c r="U177" s="9">
        <v>79600</v>
      </c>
      <c r="V177" s="290">
        <v>78000</v>
      </c>
      <c r="W177" s="290">
        <v>1600</v>
      </c>
    </row>
    <row r="178" spans="1:23" s="170" customFormat="1" ht="48" x14ac:dyDescent="0.25">
      <c r="A178" s="202" t="s">
        <v>189</v>
      </c>
      <c r="B178" s="4" t="s">
        <v>10</v>
      </c>
      <c r="C178" s="5">
        <v>1</v>
      </c>
      <c r="D178" s="431" t="s">
        <v>193</v>
      </c>
      <c r="E178" s="431" t="s">
        <v>194</v>
      </c>
      <c r="F178" s="6">
        <v>1</v>
      </c>
      <c r="G178" s="7">
        <v>250000</v>
      </c>
      <c r="H178" s="202"/>
      <c r="I178" s="202"/>
      <c r="J178" s="5">
        <v>1</v>
      </c>
      <c r="K178" s="9">
        <v>250000</v>
      </c>
      <c r="L178" s="240"/>
      <c r="M178" s="202"/>
      <c r="N178" s="76">
        <v>1</v>
      </c>
      <c r="O178" s="197">
        <f t="shared" si="45"/>
        <v>250000</v>
      </c>
      <c r="P178" s="76"/>
      <c r="Q178" s="202"/>
      <c r="R178" s="76">
        <v>1</v>
      </c>
      <c r="S178" s="9">
        <v>250000</v>
      </c>
      <c r="T178" s="76">
        <v>1</v>
      </c>
      <c r="U178" s="9">
        <v>250000</v>
      </c>
      <c r="V178" s="290">
        <v>163184.5</v>
      </c>
      <c r="W178" s="290">
        <v>86815.5</v>
      </c>
    </row>
    <row r="179" spans="1:23" s="170" customFormat="1" ht="36" x14ac:dyDescent="0.25">
      <c r="A179" s="202" t="s">
        <v>189</v>
      </c>
      <c r="B179" s="4" t="s">
        <v>10</v>
      </c>
      <c r="C179" s="5">
        <v>1</v>
      </c>
      <c r="D179" s="431" t="s">
        <v>196</v>
      </c>
      <c r="E179" s="431" t="s">
        <v>197</v>
      </c>
      <c r="F179" s="6">
        <v>1</v>
      </c>
      <c r="G179" s="7">
        <v>29473</v>
      </c>
      <c r="H179" s="202"/>
      <c r="I179" s="202"/>
      <c r="J179" s="5">
        <v>1</v>
      </c>
      <c r="K179" s="9">
        <v>29473</v>
      </c>
      <c r="L179" s="240"/>
      <c r="M179" s="202"/>
      <c r="N179" s="76">
        <v>1</v>
      </c>
      <c r="O179" s="197">
        <f t="shared" si="45"/>
        <v>29473</v>
      </c>
      <c r="P179" s="76"/>
      <c r="Q179" s="202"/>
      <c r="R179" s="76">
        <v>1</v>
      </c>
      <c r="S179" s="9">
        <v>29473</v>
      </c>
      <c r="T179" s="76">
        <v>1</v>
      </c>
      <c r="U179" s="9">
        <v>29473</v>
      </c>
      <c r="V179" s="290">
        <v>6304.5</v>
      </c>
      <c r="W179" s="290">
        <v>23168.5</v>
      </c>
    </row>
    <row r="180" spans="1:23" s="170" customFormat="1" ht="48" x14ac:dyDescent="0.25">
      <c r="A180" s="202" t="s">
        <v>189</v>
      </c>
      <c r="B180" s="4" t="s">
        <v>10</v>
      </c>
      <c r="C180" s="5">
        <v>1</v>
      </c>
      <c r="D180" s="431" t="s">
        <v>199</v>
      </c>
      <c r="E180" s="431" t="s">
        <v>200</v>
      </c>
      <c r="F180" s="6">
        <v>1</v>
      </c>
      <c r="G180" s="7">
        <v>40000</v>
      </c>
      <c r="H180" s="202"/>
      <c r="I180" s="202"/>
      <c r="J180" s="5">
        <v>1</v>
      </c>
      <c r="K180" s="9">
        <v>40000</v>
      </c>
      <c r="L180" s="240"/>
      <c r="M180" s="202"/>
      <c r="N180" s="76">
        <v>1</v>
      </c>
      <c r="O180" s="197">
        <f t="shared" si="45"/>
        <v>40000</v>
      </c>
      <c r="P180" s="76"/>
      <c r="Q180" s="202"/>
      <c r="R180" s="76">
        <v>1</v>
      </c>
      <c r="S180" s="9">
        <v>40000</v>
      </c>
      <c r="T180" s="76">
        <v>1</v>
      </c>
      <c r="U180" s="9">
        <v>40000</v>
      </c>
      <c r="V180" s="290">
        <v>40000</v>
      </c>
      <c r="W180" s="290"/>
    </row>
    <row r="181" spans="1:23" s="170" customFormat="1" ht="48" x14ac:dyDescent="0.25">
      <c r="A181" s="202" t="s">
        <v>189</v>
      </c>
      <c r="B181" s="4" t="s">
        <v>10</v>
      </c>
      <c r="C181" s="5">
        <v>1</v>
      </c>
      <c r="D181" s="431" t="s">
        <v>162</v>
      </c>
      <c r="E181" s="431" t="s">
        <v>611</v>
      </c>
      <c r="F181" s="6">
        <v>1</v>
      </c>
      <c r="G181" s="7">
        <v>191545</v>
      </c>
      <c r="H181" s="202"/>
      <c r="I181" s="202"/>
      <c r="J181" s="5">
        <v>1</v>
      </c>
      <c r="K181" s="9">
        <v>191545</v>
      </c>
      <c r="L181" s="240">
        <v>1</v>
      </c>
      <c r="M181" s="290">
        <v>191545</v>
      </c>
      <c r="N181" s="76"/>
      <c r="O181" s="197"/>
      <c r="P181" s="76"/>
      <c r="Q181" s="290"/>
      <c r="R181" s="76"/>
      <c r="S181" s="290">
        <v>0</v>
      </c>
      <c r="T181" s="76"/>
      <c r="U181" s="308"/>
      <c r="V181" s="290"/>
      <c r="W181" s="290"/>
    </row>
    <row r="182" spans="1:23" s="170" customFormat="1" ht="60" x14ac:dyDescent="0.25">
      <c r="A182" s="202" t="s">
        <v>189</v>
      </c>
      <c r="B182" s="4" t="s">
        <v>10</v>
      </c>
      <c r="C182" s="5">
        <v>1</v>
      </c>
      <c r="D182" s="431" t="s">
        <v>205</v>
      </c>
      <c r="E182" s="431" t="s">
        <v>206</v>
      </c>
      <c r="F182" s="6">
        <v>1</v>
      </c>
      <c r="G182" s="7">
        <v>249115</v>
      </c>
      <c r="H182" s="202"/>
      <c r="I182" s="202"/>
      <c r="J182" s="5">
        <v>1</v>
      </c>
      <c r="K182" s="9">
        <v>249115</v>
      </c>
      <c r="L182" s="240"/>
      <c r="M182" s="202"/>
      <c r="N182" s="76">
        <v>1</v>
      </c>
      <c r="O182" s="197">
        <f t="shared" si="45"/>
        <v>249115</v>
      </c>
      <c r="P182" s="76"/>
      <c r="Q182" s="202"/>
      <c r="R182" s="76">
        <v>1</v>
      </c>
      <c r="S182" s="9">
        <v>249115</v>
      </c>
      <c r="T182" s="76">
        <v>1</v>
      </c>
      <c r="U182" s="9">
        <v>249115</v>
      </c>
      <c r="V182" s="290"/>
      <c r="W182" s="290">
        <v>249115</v>
      </c>
    </row>
    <row r="183" spans="1:23" s="170" customFormat="1" ht="48" x14ac:dyDescent="0.25">
      <c r="A183" s="202" t="s">
        <v>189</v>
      </c>
      <c r="B183" s="4" t="s">
        <v>10</v>
      </c>
      <c r="C183" s="5">
        <v>1</v>
      </c>
      <c r="D183" s="431" t="s">
        <v>202</v>
      </c>
      <c r="E183" s="431" t="s">
        <v>203</v>
      </c>
      <c r="F183" s="6">
        <v>1</v>
      </c>
      <c r="G183" s="7">
        <v>23200</v>
      </c>
      <c r="H183" s="202"/>
      <c r="I183" s="202"/>
      <c r="J183" s="6">
        <v>1</v>
      </c>
      <c r="K183" s="9">
        <v>23200</v>
      </c>
      <c r="L183" s="240"/>
      <c r="M183" s="202"/>
      <c r="N183" s="76">
        <v>1</v>
      </c>
      <c r="O183" s="197">
        <f t="shared" si="45"/>
        <v>23200</v>
      </c>
      <c r="P183" s="76"/>
      <c r="Q183" s="202"/>
      <c r="R183" s="76">
        <v>1</v>
      </c>
      <c r="S183" s="9">
        <v>23200</v>
      </c>
      <c r="T183" s="76">
        <v>1</v>
      </c>
      <c r="U183" s="9">
        <v>23200</v>
      </c>
      <c r="V183" s="290">
        <v>21400</v>
      </c>
      <c r="W183" s="290">
        <v>1800</v>
      </c>
    </row>
    <row r="184" spans="1:23" s="184" customFormat="1" ht="15" customHeight="1" x14ac:dyDescent="0.25">
      <c r="A184" s="433" t="s">
        <v>208</v>
      </c>
      <c r="B184" s="433"/>
      <c r="C184" s="3">
        <f>SUM(C177:C183)</f>
        <v>7</v>
      </c>
      <c r="D184" s="529"/>
      <c r="E184" s="529"/>
      <c r="F184" s="10">
        <f>SUM(F177:F183)</f>
        <v>7</v>
      </c>
      <c r="G184" s="16">
        <v>862933</v>
      </c>
      <c r="H184" s="10">
        <v>0</v>
      </c>
      <c r="I184" s="16">
        <v>0</v>
      </c>
      <c r="J184" s="10">
        <v>7</v>
      </c>
      <c r="K184" s="16">
        <v>862933</v>
      </c>
      <c r="L184" s="10">
        <v>1</v>
      </c>
      <c r="M184" s="16">
        <v>191545</v>
      </c>
      <c r="N184" s="10">
        <f t="shared" ref="N184" si="65">SUM(N177:N183)</f>
        <v>6</v>
      </c>
      <c r="O184" s="193">
        <f t="shared" si="45"/>
        <v>671388</v>
      </c>
      <c r="P184" s="10">
        <v>0</v>
      </c>
      <c r="Q184" s="16">
        <v>0</v>
      </c>
      <c r="R184" s="10">
        <f t="shared" ref="R184:T184" si="66">SUM(R177:R183)</f>
        <v>6</v>
      </c>
      <c r="S184" s="16">
        <v>671388</v>
      </c>
      <c r="T184" s="10">
        <f t="shared" si="66"/>
        <v>6</v>
      </c>
      <c r="U184" s="16">
        <v>671388</v>
      </c>
      <c r="V184" s="208">
        <f>SUM(V177:V183)</f>
        <v>308889</v>
      </c>
      <c r="W184" s="208">
        <f>SUM(W177:W183)</f>
        <v>362499</v>
      </c>
    </row>
    <row r="185" spans="1:23" s="184" customFormat="1" ht="48" x14ac:dyDescent="0.25">
      <c r="A185" s="202" t="s">
        <v>189</v>
      </c>
      <c r="B185" s="17" t="s">
        <v>26</v>
      </c>
      <c r="C185" s="5">
        <v>1</v>
      </c>
      <c r="D185" s="431" t="s">
        <v>612</v>
      </c>
      <c r="E185" s="431" t="s">
        <v>613</v>
      </c>
      <c r="F185" s="6">
        <v>1</v>
      </c>
      <c r="G185" s="7">
        <v>121139</v>
      </c>
      <c r="H185" s="10"/>
      <c r="I185" s="16"/>
      <c r="J185" s="6">
        <v>1</v>
      </c>
      <c r="K185" s="7">
        <v>121139</v>
      </c>
      <c r="L185" s="10">
        <v>1</v>
      </c>
      <c r="M185" s="7">
        <v>121139</v>
      </c>
      <c r="N185" s="10"/>
      <c r="O185" s="197"/>
      <c r="P185" s="6"/>
      <c r="Q185" s="7"/>
      <c r="R185" s="10"/>
      <c r="S185" s="290">
        <v>0</v>
      </c>
      <c r="T185" s="10"/>
      <c r="U185" s="309"/>
      <c r="V185" s="290"/>
      <c r="W185" s="290"/>
    </row>
    <row r="186" spans="1:23" s="184" customFormat="1" ht="15" customHeight="1" x14ac:dyDescent="0.25">
      <c r="A186" s="433" t="s">
        <v>222</v>
      </c>
      <c r="B186" s="433"/>
      <c r="C186" s="3">
        <f>SUM(C185:C185)</f>
        <v>1</v>
      </c>
      <c r="D186" s="433"/>
      <c r="E186" s="433"/>
      <c r="F186" s="10">
        <f>SUM(F185)</f>
        <v>1</v>
      </c>
      <c r="G186" s="16">
        <v>121139</v>
      </c>
      <c r="H186" s="10">
        <v>0</v>
      </c>
      <c r="I186" s="16">
        <v>0</v>
      </c>
      <c r="J186" s="10">
        <v>1</v>
      </c>
      <c r="K186" s="16">
        <v>121139</v>
      </c>
      <c r="L186" s="10">
        <v>1</v>
      </c>
      <c r="M186" s="16">
        <v>121139</v>
      </c>
      <c r="N186" s="10">
        <f t="shared" ref="N186" si="67">SUM(N185)</f>
        <v>0</v>
      </c>
      <c r="O186" s="193">
        <f t="shared" si="45"/>
        <v>0</v>
      </c>
      <c r="P186" s="10">
        <v>0</v>
      </c>
      <c r="Q186" s="16">
        <v>0</v>
      </c>
      <c r="R186" s="10">
        <f t="shared" ref="R186:T186" si="68">SUM(R185)</f>
        <v>0</v>
      </c>
      <c r="S186" s="16">
        <v>0</v>
      </c>
      <c r="T186" s="10">
        <f t="shared" si="68"/>
        <v>0</v>
      </c>
      <c r="U186" s="16">
        <v>0</v>
      </c>
      <c r="V186" s="16">
        <v>0</v>
      </c>
      <c r="W186" s="16">
        <v>0</v>
      </c>
    </row>
    <row r="187" spans="1:23" s="184" customFormat="1" ht="48" x14ac:dyDescent="0.25">
      <c r="A187" s="202" t="s">
        <v>189</v>
      </c>
      <c r="B187" s="4" t="s">
        <v>28</v>
      </c>
      <c r="C187" s="5">
        <v>1</v>
      </c>
      <c r="D187" s="431" t="s">
        <v>228</v>
      </c>
      <c r="E187" s="431" t="s">
        <v>229</v>
      </c>
      <c r="F187" s="6">
        <v>1</v>
      </c>
      <c r="G187" s="7">
        <v>121600</v>
      </c>
      <c r="H187" s="10"/>
      <c r="I187" s="16"/>
      <c r="J187" s="6">
        <v>1</v>
      </c>
      <c r="K187" s="7">
        <v>121600</v>
      </c>
      <c r="L187" s="10"/>
      <c r="M187" s="16"/>
      <c r="N187" s="76">
        <v>1</v>
      </c>
      <c r="O187" s="197">
        <f t="shared" si="45"/>
        <v>121600</v>
      </c>
      <c r="P187" s="10"/>
      <c r="Q187" s="16"/>
      <c r="R187" s="76">
        <v>1</v>
      </c>
      <c r="S187" s="7">
        <v>121600</v>
      </c>
      <c r="T187" s="76">
        <v>1</v>
      </c>
      <c r="U187" s="7">
        <v>121600</v>
      </c>
      <c r="V187" s="290"/>
      <c r="W187" s="290">
        <v>121600</v>
      </c>
    </row>
    <row r="188" spans="1:23" s="184" customFormat="1" ht="60" x14ac:dyDescent="0.25">
      <c r="A188" s="202" t="s">
        <v>189</v>
      </c>
      <c r="B188" s="4" t="s">
        <v>28</v>
      </c>
      <c r="C188" s="5">
        <v>1</v>
      </c>
      <c r="D188" s="431" t="s">
        <v>615</v>
      </c>
      <c r="E188" s="431" t="s">
        <v>616</v>
      </c>
      <c r="F188" s="6">
        <v>1</v>
      </c>
      <c r="G188" s="7">
        <v>15120</v>
      </c>
      <c r="H188" s="10"/>
      <c r="I188" s="16"/>
      <c r="J188" s="6">
        <v>1</v>
      </c>
      <c r="K188" s="7">
        <v>15120</v>
      </c>
      <c r="L188" s="6">
        <v>1</v>
      </c>
      <c r="M188" s="7">
        <v>15120</v>
      </c>
      <c r="N188" s="10"/>
      <c r="O188" s="197"/>
      <c r="P188" s="6"/>
      <c r="Q188" s="7"/>
      <c r="R188" s="10"/>
      <c r="S188" s="290">
        <v>0</v>
      </c>
      <c r="T188" s="10"/>
      <c r="U188" s="309"/>
      <c r="V188" s="290"/>
      <c r="W188" s="290"/>
    </row>
    <row r="189" spans="1:23" s="184" customFormat="1" ht="15" customHeight="1" x14ac:dyDescent="0.25">
      <c r="A189" s="433" t="s">
        <v>231</v>
      </c>
      <c r="B189" s="433"/>
      <c r="C189" s="3">
        <f>SUM(C187:C188)</f>
        <v>2</v>
      </c>
      <c r="D189" s="433"/>
      <c r="E189" s="433"/>
      <c r="F189" s="10">
        <f>SUM(F187:F188)</f>
        <v>2</v>
      </c>
      <c r="G189" s="16">
        <v>136720</v>
      </c>
      <c r="H189" s="10">
        <v>0</v>
      </c>
      <c r="I189" s="16">
        <v>0</v>
      </c>
      <c r="J189" s="10">
        <v>2</v>
      </c>
      <c r="K189" s="16">
        <v>136720</v>
      </c>
      <c r="L189" s="10">
        <v>1</v>
      </c>
      <c r="M189" s="16">
        <v>15120</v>
      </c>
      <c r="N189" s="10">
        <f t="shared" ref="N189" si="69">SUM(N187:N188)</f>
        <v>1</v>
      </c>
      <c r="O189" s="193">
        <f t="shared" si="45"/>
        <v>121600</v>
      </c>
      <c r="P189" s="10">
        <v>0</v>
      </c>
      <c r="Q189" s="16">
        <v>0</v>
      </c>
      <c r="R189" s="10">
        <f t="shared" ref="R189:T189" si="70">SUM(R187:R188)</f>
        <v>1</v>
      </c>
      <c r="S189" s="16">
        <v>121600</v>
      </c>
      <c r="T189" s="10">
        <f t="shared" si="70"/>
        <v>1</v>
      </c>
      <c r="U189" s="16">
        <v>121600</v>
      </c>
      <c r="V189" s="208">
        <f>SUM(V187:V188)</f>
        <v>0</v>
      </c>
      <c r="W189" s="208">
        <f>SUM(W187:W188)</f>
        <v>121600</v>
      </c>
    </row>
    <row r="190" spans="1:23" s="184" customFormat="1" ht="24" x14ac:dyDescent="0.25">
      <c r="A190" s="202" t="s">
        <v>189</v>
      </c>
      <c r="B190" s="4" t="s">
        <v>30</v>
      </c>
      <c r="C190" s="3">
        <v>1</v>
      </c>
      <c r="D190" s="431" t="s">
        <v>247</v>
      </c>
      <c r="E190" s="431" t="s">
        <v>248</v>
      </c>
      <c r="F190" s="6">
        <v>1</v>
      </c>
      <c r="G190" s="7">
        <v>22830</v>
      </c>
      <c r="H190" s="10"/>
      <c r="I190" s="11"/>
      <c r="J190" s="6">
        <v>1</v>
      </c>
      <c r="K190" s="9">
        <v>22830</v>
      </c>
      <c r="L190" s="10"/>
      <c r="M190" s="11"/>
      <c r="N190" s="76">
        <v>1</v>
      </c>
      <c r="O190" s="197">
        <f t="shared" si="45"/>
        <v>22830</v>
      </c>
      <c r="P190" s="10"/>
      <c r="Q190" s="11"/>
      <c r="R190" s="76">
        <v>1</v>
      </c>
      <c r="S190" s="9">
        <v>22830</v>
      </c>
      <c r="T190" s="76">
        <v>1</v>
      </c>
      <c r="U190" s="9">
        <v>15301</v>
      </c>
      <c r="V190" s="290">
        <v>15301</v>
      </c>
      <c r="W190" s="290"/>
    </row>
    <row r="191" spans="1:23" s="184" customFormat="1" ht="108" x14ac:dyDescent="0.25">
      <c r="A191" s="202" t="s">
        <v>189</v>
      </c>
      <c r="B191" s="4" t="s">
        <v>30</v>
      </c>
      <c r="C191" s="3">
        <v>1</v>
      </c>
      <c r="D191" s="431" t="s">
        <v>618</v>
      </c>
      <c r="E191" s="431" t="s">
        <v>619</v>
      </c>
      <c r="F191" s="6">
        <v>1</v>
      </c>
      <c r="G191" s="7">
        <v>47169</v>
      </c>
      <c r="H191" s="10"/>
      <c r="I191" s="11"/>
      <c r="J191" s="6">
        <v>1</v>
      </c>
      <c r="K191" s="9">
        <v>47169</v>
      </c>
      <c r="L191" s="6">
        <v>1</v>
      </c>
      <c r="M191" s="9">
        <v>47169</v>
      </c>
      <c r="N191" s="6"/>
      <c r="O191" s="197"/>
      <c r="P191" s="6"/>
      <c r="Q191" s="9"/>
      <c r="R191" s="6"/>
      <c r="S191" s="290">
        <v>0</v>
      </c>
      <c r="T191" s="6"/>
      <c r="U191" s="309"/>
      <c r="V191" s="290"/>
      <c r="W191" s="290"/>
    </row>
    <row r="192" spans="1:23" s="184" customFormat="1" ht="72" x14ac:dyDescent="0.25">
      <c r="A192" s="202" t="s">
        <v>189</v>
      </c>
      <c r="B192" s="4" t="s">
        <v>30</v>
      </c>
      <c r="C192" s="3">
        <v>1</v>
      </c>
      <c r="D192" s="431" t="s">
        <v>250</v>
      </c>
      <c r="E192" s="431" t="s">
        <v>251</v>
      </c>
      <c r="F192" s="305">
        <v>1</v>
      </c>
      <c r="G192" s="7">
        <v>150000</v>
      </c>
      <c r="H192" s="10"/>
      <c r="I192" s="11"/>
      <c r="J192" s="6">
        <v>1</v>
      </c>
      <c r="K192" s="9">
        <v>150000</v>
      </c>
      <c r="L192" s="10"/>
      <c r="M192" s="11"/>
      <c r="N192" s="76">
        <v>1</v>
      </c>
      <c r="O192" s="197">
        <f t="shared" si="45"/>
        <v>150000</v>
      </c>
      <c r="P192" s="10"/>
      <c r="Q192" s="11"/>
      <c r="R192" s="76">
        <v>1</v>
      </c>
      <c r="S192" s="9">
        <v>150000</v>
      </c>
      <c r="T192" s="76">
        <v>1</v>
      </c>
      <c r="U192" s="9">
        <v>150000</v>
      </c>
      <c r="V192" s="290">
        <v>123000</v>
      </c>
      <c r="W192" s="290">
        <v>27000</v>
      </c>
    </row>
    <row r="193" spans="1:23" s="184" customFormat="1" ht="15" customHeight="1" x14ac:dyDescent="0.25">
      <c r="A193" s="433" t="s">
        <v>253</v>
      </c>
      <c r="B193" s="433"/>
      <c r="C193" s="3">
        <f>SUM(C190:C192)</f>
        <v>3</v>
      </c>
      <c r="D193" s="568"/>
      <c r="E193" s="568"/>
      <c r="F193" s="10">
        <f>SUM(F190:F192)</f>
        <v>3</v>
      </c>
      <c r="G193" s="16">
        <v>219999</v>
      </c>
      <c r="H193" s="10">
        <v>0</v>
      </c>
      <c r="I193" s="16">
        <v>0</v>
      </c>
      <c r="J193" s="10">
        <v>3</v>
      </c>
      <c r="K193" s="16">
        <v>219999</v>
      </c>
      <c r="L193" s="10">
        <v>1</v>
      </c>
      <c r="M193" s="16">
        <v>47169</v>
      </c>
      <c r="N193" s="10">
        <f t="shared" ref="N193" si="71">SUM(N190:N192)</f>
        <v>2</v>
      </c>
      <c r="O193" s="193">
        <f t="shared" si="45"/>
        <v>172830</v>
      </c>
      <c r="P193" s="10">
        <v>0</v>
      </c>
      <c r="Q193" s="16">
        <v>0</v>
      </c>
      <c r="R193" s="10">
        <f t="shared" ref="R193:T193" si="72">SUM(R190:R192)</f>
        <v>2</v>
      </c>
      <c r="S193" s="16">
        <v>172830</v>
      </c>
      <c r="T193" s="10">
        <f t="shared" si="72"/>
        <v>2</v>
      </c>
      <c r="U193" s="16">
        <v>165301</v>
      </c>
      <c r="V193" s="208">
        <f>SUM(V190:V192)</f>
        <v>138301</v>
      </c>
      <c r="W193" s="208">
        <f>SUM(W190:W192)</f>
        <v>27000</v>
      </c>
    </row>
    <row r="194" spans="1:23" s="170" customFormat="1" ht="48" x14ac:dyDescent="0.25">
      <c r="A194" s="202" t="s">
        <v>189</v>
      </c>
      <c r="B194" s="4" t="s">
        <v>269</v>
      </c>
      <c r="C194" s="5">
        <v>1</v>
      </c>
      <c r="D194" s="431" t="s">
        <v>621</v>
      </c>
      <c r="E194" s="431" t="s">
        <v>622</v>
      </c>
      <c r="F194" s="305"/>
      <c r="G194" s="310"/>
      <c r="H194" s="5"/>
      <c r="I194" s="290"/>
      <c r="J194" s="7"/>
      <c r="K194" s="4"/>
      <c r="L194" s="240"/>
      <c r="M194" s="202"/>
      <c r="N194" s="76"/>
      <c r="O194" s="197"/>
      <c r="P194" s="76"/>
      <c r="Q194" s="202"/>
      <c r="R194" s="76"/>
      <c r="S194" s="202"/>
      <c r="T194" s="76"/>
      <c r="U194" s="308"/>
      <c r="V194" s="290"/>
      <c r="W194" s="290"/>
    </row>
    <row r="195" spans="1:23" s="170" customFormat="1" ht="48" x14ac:dyDescent="0.25">
      <c r="A195" s="202" t="s">
        <v>189</v>
      </c>
      <c r="B195" s="4" t="s">
        <v>269</v>
      </c>
      <c r="C195" s="5">
        <v>1</v>
      </c>
      <c r="D195" s="431" t="s">
        <v>624</v>
      </c>
      <c r="E195" s="431" t="s">
        <v>625</v>
      </c>
      <c r="F195" s="305"/>
      <c r="G195" s="310"/>
      <c r="H195" s="5"/>
      <c r="I195" s="202"/>
      <c r="J195" s="6"/>
      <c r="K195" s="9"/>
      <c r="L195" s="240"/>
      <c r="M195" s="202"/>
      <c r="N195" s="6"/>
      <c r="O195" s="197"/>
      <c r="P195" s="76"/>
      <c r="Q195" s="202"/>
      <c r="R195" s="6"/>
      <c r="S195" s="202"/>
      <c r="T195" s="6"/>
      <c r="U195" s="308"/>
      <c r="V195" s="290"/>
      <c r="W195" s="290"/>
    </row>
    <row r="196" spans="1:23" s="170" customFormat="1" ht="48" x14ac:dyDescent="0.25">
      <c r="A196" s="202" t="s">
        <v>189</v>
      </c>
      <c r="B196" s="4" t="s">
        <v>269</v>
      </c>
      <c r="C196" s="5">
        <v>1</v>
      </c>
      <c r="D196" s="431" t="s">
        <v>627</v>
      </c>
      <c r="E196" s="431" t="s">
        <v>628</v>
      </c>
      <c r="F196" s="305"/>
      <c r="G196" s="310"/>
      <c r="H196" s="5"/>
      <c r="I196" s="202"/>
      <c r="J196" s="6"/>
      <c r="K196" s="9"/>
      <c r="L196" s="240"/>
      <c r="M196" s="202"/>
      <c r="N196" s="6"/>
      <c r="O196" s="197"/>
      <c r="P196" s="76"/>
      <c r="Q196" s="202"/>
      <c r="R196" s="6"/>
      <c r="S196" s="202"/>
      <c r="T196" s="6"/>
      <c r="U196" s="308"/>
      <c r="V196" s="290"/>
      <c r="W196" s="290"/>
    </row>
    <row r="197" spans="1:23" s="170" customFormat="1" ht="24" x14ac:dyDescent="0.25">
      <c r="A197" s="202" t="s">
        <v>189</v>
      </c>
      <c r="B197" s="4" t="s">
        <v>269</v>
      </c>
      <c r="C197" s="5">
        <v>1</v>
      </c>
      <c r="D197" s="431" t="s">
        <v>276</v>
      </c>
      <c r="E197" s="431" t="s">
        <v>277</v>
      </c>
      <c r="F197" s="305">
        <v>1</v>
      </c>
      <c r="G197" s="7">
        <v>32350</v>
      </c>
      <c r="H197" s="4"/>
      <c r="I197" s="202"/>
      <c r="J197" s="5">
        <v>1</v>
      </c>
      <c r="K197" s="9">
        <v>32350</v>
      </c>
      <c r="L197" s="240"/>
      <c r="M197" s="202"/>
      <c r="N197" s="76">
        <v>1</v>
      </c>
      <c r="O197" s="197">
        <f t="shared" si="45"/>
        <v>32350</v>
      </c>
      <c r="P197" s="10">
        <v>0</v>
      </c>
      <c r="Q197" s="16">
        <v>0</v>
      </c>
      <c r="R197" s="76">
        <v>1</v>
      </c>
      <c r="S197" s="9">
        <v>32350</v>
      </c>
      <c r="T197" s="76">
        <v>1</v>
      </c>
      <c r="U197" s="290">
        <v>15687</v>
      </c>
      <c r="V197" s="290">
        <v>15687</v>
      </c>
      <c r="W197" s="290"/>
    </row>
    <row r="198" spans="1:23" s="170" customFormat="1" ht="72" x14ac:dyDescent="0.25">
      <c r="A198" s="202" t="s">
        <v>189</v>
      </c>
      <c r="B198" s="4" t="s">
        <v>269</v>
      </c>
      <c r="C198" s="5">
        <v>1</v>
      </c>
      <c r="D198" s="431" t="s">
        <v>629</v>
      </c>
      <c r="E198" s="431" t="s">
        <v>630</v>
      </c>
      <c r="F198" s="305">
        <v>1</v>
      </c>
      <c r="G198" s="7">
        <v>55782</v>
      </c>
      <c r="H198" s="4"/>
      <c r="I198" s="202"/>
      <c r="J198" s="5">
        <v>1</v>
      </c>
      <c r="K198" s="9">
        <v>55782</v>
      </c>
      <c r="L198" s="240">
        <v>1</v>
      </c>
      <c r="M198" s="290">
        <v>55782</v>
      </c>
      <c r="N198" s="76"/>
      <c r="O198" s="197">
        <f t="shared" si="45"/>
        <v>0</v>
      </c>
      <c r="P198" s="76"/>
      <c r="Q198" s="290"/>
      <c r="R198" s="76"/>
      <c r="S198" s="290">
        <v>0</v>
      </c>
      <c r="T198" s="76"/>
      <c r="U198" s="308"/>
      <c r="V198" s="290"/>
      <c r="W198" s="290"/>
    </row>
    <row r="199" spans="1:23" s="170" customFormat="1" ht="36" x14ac:dyDescent="0.25">
      <c r="A199" s="202" t="s">
        <v>189</v>
      </c>
      <c r="B199" s="4" t="s">
        <v>269</v>
      </c>
      <c r="C199" s="5">
        <v>1</v>
      </c>
      <c r="D199" s="431" t="s">
        <v>632</v>
      </c>
      <c r="E199" s="431" t="s">
        <v>633</v>
      </c>
      <c r="F199" s="305"/>
      <c r="G199" s="310"/>
      <c r="H199" s="4"/>
      <c r="I199" s="202"/>
      <c r="J199" s="5"/>
      <c r="K199" s="4"/>
      <c r="L199" s="240"/>
      <c r="M199" s="202"/>
      <c r="N199" s="76"/>
      <c r="O199" s="197">
        <f t="shared" ref="O199:O214" si="73">K199-M199</f>
        <v>0</v>
      </c>
      <c r="P199" s="76"/>
      <c r="Q199" s="202"/>
      <c r="R199" s="76"/>
      <c r="S199" s="202"/>
      <c r="T199" s="76"/>
      <c r="U199" s="308"/>
      <c r="V199" s="290"/>
      <c r="W199" s="290"/>
    </row>
    <row r="200" spans="1:23" s="170" customFormat="1" ht="36" x14ac:dyDescent="0.25">
      <c r="A200" s="202" t="s">
        <v>189</v>
      </c>
      <c r="B200" s="4" t="s">
        <v>269</v>
      </c>
      <c r="C200" s="5">
        <v>1</v>
      </c>
      <c r="D200" s="431" t="s">
        <v>279</v>
      </c>
      <c r="E200" s="431" t="s">
        <v>280</v>
      </c>
      <c r="F200" s="305">
        <v>1</v>
      </c>
      <c r="G200" s="7">
        <v>8560</v>
      </c>
      <c r="H200" s="4"/>
      <c r="I200" s="202"/>
      <c r="J200" s="5">
        <v>1</v>
      </c>
      <c r="K200" s="9">
        <v>8560</v>
      </c>
      <c r="L200" s="240"/>
      <c r="M200" s="202"/>
      <c r="N200" s="76">
        <v>1</v>
      </c>
      <c r="O200" s="197">
        <f t="shared" si="73"/>
        <v>8560</v>
      </c>
      <c r="P200" s="76"/>
      <c r="Q200" s="202"/>
      <c r="R200" s="76">
        <v>1</v>
      </c>
      <c r="S200" s="290">
        <v>8560</v>
      </c>
      <c r="T200" s="76">
        <v>1</v>
      </c>
      <c r="U200" s="290">
        <v>8560</v>
      </c>
      <c r="V200" s="292">
        <v>2350</v>
      </c>
      <c r="W200" s="290">
        <v>6210</v>
      </c>
    </row>
    <row r="201" spans="1:23" s="184" customFormat="1" ht="15" customHeight="1" x14ac:dyDescent="0.25">
      <c r="A201" s="433" t="s">
        <v>282</v>
      </c>
      <c r="B201" s="433"/>
      <c r="C201" s="3">
        <f>SUM(C194:C200)</f>
        <v>7</v>
      </c>
      <c r="D201" s="433"/>
      <c r="E201" s="433"/>
      <c r="F201" s="10">
        <f>SUM(F194:F200)</f>
        <v>3</v>
      </c>
      <c r="G201" s="16">
        <v>96692</v>
      </c>
      <c r="H201" s="10">
        <v>0</v>
      </c>
      <c r="I201" s="16">
        <v>0</v>
      </c>
      <c r="J201" s="10">
        <v>3</v>
      </c>
      <c r="K201" s="16">
        <v>96692</v>
      </c>
      <c r="L201" s="10">
        <v>1</v>
      </c>
      <c r="M201" s="16">
        <v>55782</v>
      </c>
      <c r="N201" s="10">
        <f t="shared" ref="N201" si="74">SUM(N194:N200)</f>
        <v>2</v>
      </c>
      <c r="O201" s="193">
        <f t="shared" si="73"/>
        <v>40910</v>
      </c>
      <c r="P201" s="10">
        <v>0</v>
      </c>
      <c r="Q201" s="16">
        <v>0</v>
      </c>
      <c r="R201" s="10">
        <f t="shared" ref="R201:T201" si="75">SUM(R194:R200)</f>
        <v>2</v>
      </c>
      <c r="S201" s="16">
        <v>40910</v>
      </c>
      <c r="T201" s="10">
        <f t="shared" si="75"/>
        <v>2</v>
      </c>
      <c r="U201" s="16">
        <v>24247</v>
      </c>
      <c r="V201" s="208">
        <f>SUM(V197:V200)</f>
        <v>18037</v>
      </c>
      <c r="W201" s="208">
        <f>SUM(W197:W200)</f>
        <v>6210</v>
      </c>
    </row>
    <row r="202" spans="1:23" s="184" customFormat="1" ht="72" x14ac:dyDescent="0.25">
      <c r="A202" s="202" t="s">
        <v>189</v>
      </c>
      <c r="B202" s="4" t="s">
        <v>40</v>
      </c>
      <c r="C202" s="5">
        <v>1</v>
      </c>
      <c r="D202" s="431" t="s">
        <v>634</v>
      </c>
      <c r="E202" s="431" t="s">
        <v>635</v>
      </c>
      <c r="F202" s="10"/>
      <c r="G202" s="16"/>
      <c r="H202" s="10"/>
      <c r="I202" s="16"/>
      <c r="J202" s="10"/>
      <c r="K202" s="16"/>
      <c r="L202" s="10"/>
      <c r="M202" s="16"/>
      <c r="N202" s="10"/>
      <c r="O202" s="197"/>
      <c r="P202" s="10"/>
      <c r="Q202" s="16"/>
      <c r="R202" s="10"/>
      <c r="S202" s="16"/>
      <c r="T202" s="10"/>
      <c r="U202" s="309"/>
      <c r="V202" s="290"/>
      <c r="W202" s="290"/>
    </row>
    <row r="203" spans="1:23" s="184" customFormat="1" ht="72" x14ac:dyDescent="0.25">
      <c r="A203" s="202" t="s">
        <v>189</v>
      </c>
      <c r="B203" s="4" t="s">
        <v>40</v>
      </c>
      <c r="C203" s="5">
        <v>1</v>
      </c>
      <c r="D203" s="431" t="s">
        <v>637</v>
      </c>
      <c r="E203" s="431" t="s">
        <v>638</v>
      </c>
      <c r="F203" s="10"/>
      <c r="G203" s="16"/>
      <c r="H203" s="10"/>
      <c r="I203" s="16"/>
      <c r="J203" s="10"/>
      <c r="K203" s="16"/>
      <c r="L203" s="10"/>
      <c r="M203" s="16"/>
      <c r="N203" s="10"/>
      <c r="O203" s="197"/>
      <c r="P203" s="10"/>
      <c r="Q203" s="16"/>
      <c r="R203" s="10"/>
      <c r="S203" s="16"/>
      <c r="T203" s="10"/>
      <c r="U203" s="309"/>
      <c r="V203" s="290"/>
      <c r="W203" s="290"/>
    </row>
    <row r="204" spans="1:23" s="170" customFormat="1" ht="60" x14ac:dyDescent="0.25">
      <c r="A204" s="202" t="s">
        <v>189</v>
      </c>
      <c r="B204" s="4" t="s">
        <v>40</v>
      </c>
      <c r="C204" s="5">
        <v>1</v>
      </c>
      <c r="D204" s="431" t="s">
        <v>284</v>
      </c>
      <c r="E204" s="431" t="s">
        <v>285</v>
      </c>
      <c r="F204" s="305">
        <v>1</v>
      </c>
      <c r="G204" s="7">
        <v>148900</v>
      </c>
      <c r="H204" s="4"/>
      <c r="I204" s="202"/>
      <c r="J204" s="5">
        <v>1</v>
      </c>
      <c r="K204" s="9">
        <v>148900</v>
      </c>
      <c r="L204" s="240"/>
      <c r="M204" s="202"/>
      <c r="N204" s="76">
        <v>1</v>
      </c>
      <c r="O204" s="197">
        <f t="shared" si="73"/>
        <v>148900</v>
      </c>
      <c r="P204" s="76"/>
      <c r="Q204" s="202"/>
      <c r="R204" s="76">
        <v>1</v>
      </c>
      <c r="S204" s="9">
        <v>148900</v>
      </c>
      <c r="T204" s="76">
        <v>1</v>
      </c>
      <c r="U204" s="9">
        <v>148900</v>
      </c>
      <c r="V204" s="290">
        <v>49620</v>
      </c>
      <c r="W204" s="290">
        <v>99280</v>
      </c>
    </row>
    <row r="205" spans="1:23" s="184" customFormat="1" ht="15" customHeight="1" x14ac:dyDescent="0.25">
      <c r="A205" s="433" t="s">
        <v>286</v>
      </c>
      <c r="B205" s="433"/>
      <c r="C205" s="3">
        <f>SUM(C202:C204)</f>
        <v>3</v>
      </c>
      <c r="D205" s="433"/>
      <c r="E205" s="433"/>
      <c r="F205" s="10">
        <f>SUM(F202:F204)</f>
        <v>1</v>
      </c>
      <c r="G205" s="16">
        <v>148900</v>
      </c>
      <c r="H205" s="10">
        <v>0</v>
      </c>
      <c r="I205" s="16">
        <v>0</v>
      </c>
      <c r="J205" s="10">
        <v>1</v>
      </c>
      <c r="K205" s="16">
        <v>148900</v>
      </c>
      <c r="L205" s="10">
        <v>0</v>
      </c>
      <c r="M205" s="16">
        <v>0</v>
      </c>
      <c r="N205" s="10">
        <f t="shared" ref="N205" si="76">SUM(N202:N204)</f>
        <v>1</v>
      </c>
      <c r="O205" s="193">
        <f t="shared" si="73"/>
        <v>148900</v>
      </c>
      <c r="P205" s="10">
        <v>0</v>
      </c>
      <c r="Q205" s="16">
        <v>0</v>
      </c>
      <c r="R205" s="10">
        <f t="shared" ref="R205:T205" si="77">SUM(R202:R204)</f>
        <v>1</v>
      </c>
      <c r="S205" s="16">
        <v>148900</v>
      </c>
      <c r="T205" s="10">
        <f t="shared" si="77"/>
        <v>1</v>
      </c>
      <c r="U205" s="16">
        <v>148900</v>
      </c>
      <c r="V205" s="208">
        <f>SUM(V204)</f>
        <v>49620</v>
      </c>
      <c r="W205" s="208">
        <f>SUM(W204)</f>
        <v>99280</v>
      </c>
    </row>
    <row r="206" spans="1:23" s="184" customFormat="1" ht="36" x14ac:dyDescent="0.25">
      <c r="A206" s="202" t="s">
        <v>189</v>
      </c>
      <c r="B206" s="4" t="s">
        <v>366</v>
      </c>
      <c r="C206" s="5">
        <v>1</v>
      </c>
      <c r="D206" s="431" t="s">
        <v>367</v>
      </c>
      <c r="E206" s="431" t="s">
        <v>368</v>
      </c>
      <c r="F206" s="305">
        <v>1</v>
      </c>
      <c r="G206" s="7">
        <v>22500</v>
      </c>
      <c r="H206" s="10"/>
      <c r="I206" s="16"/>
      <c r="J206" s="5">
        <v>1</v>
      </c>
      <c r="K206" s="7">
        <v>22500</v>
      </c>
      <c r="L206" s="10"/>
      <c r="M206" s="16"/>
      <c r="N206" s="76">
        <v>1</v>
      </c>
      <c r="O206" s="197">
        <f t="shared" si="73"/>
        <v>22500</v>
      </c>
      <c r="P206" s="10"/>
      <c r="Q206" s="16"/>
      <c r="R206" s="76">
        <v>1</v>
      </c>
      <c r="S206" s="7">
        <v>22500</v>
      </c>
      <c r="T206" s="76">
        <v>1</v>
      </c>
      <c r="U206" s="290">
        <v>22500</v>
      </c>
      <c r="V206" s="290">
        <v>22500</v>
      </c>
      <c r="W206" s="290"/>
    </row>
    <row r="207" spans="1:23" s="184" customFormat="1" ht="36" x14ac:dyDescent="0.25">
      <c r="A207" s="202" t="s">
        <v>189</v>
      </c>
      <c r="B207" s="4" t="s">
        <v>366</v>
      </c>
      <c r="C207" s="5">
        <v>1</v>
      </c>
      <c r="D207" s="431" t="s">
        <v>370</v>
      </c>
      <c r="E207" s="431" t="s">
        <v>371</v>
      </c>
      <c r="F207" s="305">
        <v>1</v>
      </c>
      <c r="G207" s="7">
        <v>19632</v>
      </c>
      <c r="H207" s="10"/>
      <c r="I207" s="16"/>
      <c r="J207" s="5">
        <v>1</v>
      </c>
      <c r="K207" s="7">
        <v>19632</v>
      </c>
      <c r="L207" s="10"/>
      <c r="M207" s="16"/>
      <c r="N207" s="76">
        <v>1</v>
      </c>
      <c r="O207" s="197">
        <f t="shared" si="73"/>
        <v>19632</v>
      </c>
      <c r="P207" s="10"/>
      <c r="Q207" s="16"/>
      <c r="R207" s="76">
        <v>1</v>
      </c>
      <c r="S207" s="7">
        <v>19632</v>
      </c>
      <c r="T207" s="76">
        <v>1</v>
      </c>
      <c r="U207" s="290">
        <v>19632</v>
      </c>
      <c r="V207" s="290">
        <v>19632</v>
      </c>
      <c r="W207" s="290"/>
    </row>
    <row r="208" spans="1:23" s="184" customFormat="1" ht="36" x14ac:dyDescent="0.25">
      <c r="A208" s="202" t="s">
        <v>189</v>
      </c>
      <c r="B208" s="4" t="s">
        <v>366</v>
      </c>
      <c r="C208" s="5">
        <v>1</v>
      </c>
      <c r="D208" s="431" t="s">
        <v>376</v>
      </c>
      <c r="E208" s="431" t="s">
        <v>377</v>
      </c>
      <c r="F208" s="305">
        <v>1</v>
      </c>
      <c r="G208" s="7">
        <v>22499.9925</v>
      </c>
      <c r="H208" s="10"/>
      <c r="I208" s="16"/>
      <c r="J208" s="5">
        <v>1</v>
      </c>
      <c r="K208" s="7">
        <v>22499.9925</v>
      </c>
      <c r="L208" s="10"/>
      <c r="M208" s="16"/>
      <c r="N208" s="76">
        <v>1</v>
      </c>
      <c r="O208" s="197">
        <f t="shared" si="73"/>
        <v>22499.9925</v>
      </c>
      <c r="P208" s="10"/>
      <c r="Q208" s="16"/>
      <c r="R208" s="76">
        <v>1</v>
      </c>
      <c r="S208" s="7">
        <v>22499.9925</v>
      </c>
      <c r="T208" s="76">
        <v>1</v>
      </c>
      <c r="U208" s="290">
        <v>22499.99</v>
      </c>
      <c r="V208" s="290">
        <v>22499.99</v>
      </c>
      <c r="W208" s="290"/>
    </row>
    <row r="209" spans="1:23" s="184" customFormat="1" ht="60" x14ac:dyDescent="0.25">
      <c r="A209" s="202" t="s">
        <v>189</v>
      </c>
      <c r="B209" s="4" t="s">
        <v>366</v>
      </c>
      <c r="C209" s="5">
        <v>1</v>
      </c>
      <c r="D209" s="431" t="s">
        <v>378</v>
      </c>
      <c r="E209" s="431" t="s">
        <v>379</v>
      </c>
      <c r="F209" s="305">
        <v>1</v>
      </c>
      <c r="G209" s="7">
        <v>13142.550000000001</v>
      </c>
      <c r="H209" s="10"/>
      <c r="I209" s="16"/>
      <c r="J209" s="5">
        <v>1</v>
      </c>
      <c r="K209" s="7">
        <v>13142.550000000001</v>
      </c>
      <c r="L209" s="10"/>
      <c r="M209" s="16"/>
      <c r="N209" s="76">
        <v>1</v>
      </c>
      <c r="O209" s="197">
        <f t="shared" si="73"/>
        <v>13142.550000000001</v>
      </c>
      <c r="P209" s="10"/>
      <c r="Q209" s="16"/>
      <c r="R209" s="76">
        <v>1</v>
      </c>
      <c r="S209" s="7">
        <v>13142.550000000001</v>
      </c>
      <c r="T209" s="76">
        <v>1</v>
      </c>
      <c r="U209" s="290">
        <v>13142.55</v>
      </c>
      <c r="V209" s="290">
        <v>13142.55</v>
      </c>
      <c r="W209" s="290"/>
    </row>
    <row r="210" spans="1:23" s="184" customFormat="1" ht="72" x14ac:dyDescent="0.25">
      <c r="A210" s="202" t="s">
        <v>189</v>
      </c>
      <c r="B210" s="4" t="s">
        <v>366</v>
      </c>
      <c r="C210" s="5">
        <v>1</v>
      </c>
      <c r="D210" s="431" t="s">
        <v>373</v>
      </c>
      <c r="E210" s="431" t="s">
        <v>374</v>
      </c>
      <c r="F210" s="305">
        <v>1</v>
      </c>
      <c r="G210" s="7">
        <v>8048.8125</v>
      </c>
      <c r="H210" s="10"/>
      <c r="I210" s="16"/>
      <c r="J210" s="5">
        <v>1</v>
      </c>
      <c r="K210" s="7">
        <v>8048.8125</v>
      </c>
      <c r="L210" s="10"/>
      <c r="M210" s="16"/>
      <c r="N210" s="76">
        <v>1</v>
      </c>
      <c r="O210" s="197">
        <f t="shared" si="73"/>
        <v>8048.8125</v>
      </c>
      <c r="P210" s="10"/>
      <c r="Q210" s="16"/>
      <c r="R210" s="76">
        <v>1</v>
      </c>
      <c r="S210" s="7">
        <v>8048.8125</v>
      </c>
      <c r="T210" s="76">
        <v>1</v>
      </c>
      <c r="U210" s="290">
        <v>8048.81</v>
      </c>
      <c r="V210" s="290">
        <v>8048.81</v>
      </c>
      <c r="W210" s="290"/>
    </row>
    <row r="211" spans="1:23" s="184" customFormat="1" ht="36" x14ac:dyDescent="0.25">
      <c r="A211" s="202" t="s">
        <v>189</v>
      </c>
      <c r="B211" s="4" t="s">
        <v>366</v>
      </c>
      <c r="C211" s="5">
        <v>1</v>
      </c>
      <c r="D211" s="431" t="s">
        <v>640</v>
      </c>
      <c r="E211" s="431" t="s">
        <v>641</v>
      </c>
      <c r="F211" s="305">
        <v>1</v>
      </c>
      <c r="G211" s="7">
        <v>11143.8</v>
      </c>
      <c r="H211" s="10"/>
      <c r="I211" s="16"/>
      <c r="J211" s="5">
        <v>1</v>
      </c>
      <c r="K211" s="7">
        <v>11143.8</v>
      </c>
      <c r="L211" s="6">
        <v>1</v>
      </c>
      <c r="M211" s="7">
        <v>11143.8</v>
      </c>
      <c r="N211" s="6"/>
      <c r="O211" s="197">
        <f t="shared" si="73"/>
        <v>0</v>
      </c>
      <c r="P211" s="6"/>
      <c r="Q211" s="7"/>
      <c r="R211" s="6"/>
      <c r="S211" s="7"/>
      <c r="T211" s="6"/>
      <c r="U211" s="311"/>
      <c r="V211" s="290"/>
      <c r="W211" s="290"/>
    </row>
    <row r="212" spans="1:23" s="184" customFormat="1" ht="15" customHeight="1" x14ac:dyDescent="0.25">
      <c r="A212" s="433" t="s">
        <v>381</v>
      </c>
      <c r="B212" s="433"/>
      <c r="C212" s="3">
        <f>SUM(C206:C211)</f>
        <v>6</v>
      </c>
      <c r="D212" s="433"/>
      <c r="E212" s="433"/>
      <c r="F212" s="10">
        <f>SUM(F206:F211)</f>
        <v>6</v>
      </c>
      <c r="G212" s="16">
        <v>96967.154999999999</v>
      </c>
      <c r="H212" s="10">
        <v>0</v>
      </c>
      <c r="I212" s="16">
        <v>0</v>
      </c>
      <c r="J212" s="10">
        <v>6</v>
      </c>
      <c r="K212" s="16">
        <v>96967.154999999999</v>
      </c>
      <c r="L212" s="10">
        <v>1</v>
      </c>
      <c r="M212" s="16">
        <v>11143.8</v>
      </c>
      <c r="N212" s="10">
        <f t="shared" ref="N212" si="78">SUM(N206:N211)</f>
        <v>5</v>
      </c>
      <c r="O212" s="197">
        <f t="shared" si="73"/>
        <v>85823.354999999996</v>
      </c>
      <c r="P212" s="10">
        <v>0</v>
      </c>
      <c r="Q212" s="16">
        <v>0</v>
      </c>
      <c r="R212" s="10">
        <f t="shared" ref="R212:T212" si="79">SUM(R206:R211)</f>
        <v>5</v>
      </c>
      <c r="S212" s="16">
        <v>85823.354999999996</v>
      </c>
      <c r="T212" s="10">
        <f t="shared" si="79"/>
        <v>5</v>
      </c>
      <c r="U212" s="16">
        <v>85823.35</v>
      </c>
      <c r="V212" s="208">
        <f>SUM(V206:V211)</f>
        <v>85823.35</v>
      </c>
      <c r="W212" s="208">
        <f>SUM(W206:W211)</f>
        <v>0</v>
      </c>
    </row>
    <row r="213" spans="1:23" s="184" customFormat="1" ht="15" customHeight="1" x14ac:dyDescent="0.25">
      <c r="A213" s="447" t="s">
        <v>643</v>
      </c>
      <c r="B213" s="447"/>
      <c r="C213" s="20">
        <f t="shared" ref="C213" si="80">C212+C205+C201+C193+C189+C186+C184</f>
        <v>29</v>
      </c>
      <c r="D213" s="447"/>
      <c r="E213" s="447"/>
      <c r="F213" s="20">
        <f t="shared" ref="F213" si="81">F212+F205+F201+F193+F189+F186+F184</f>
        <v>23</v>
      </c>
      <c r="G213" s="21">
        <v>1683350.155</v>
      </c>
      <c r="H213" s="23">
        <v>0</v>
      </c>
      <c r="I213" s="21">
        <v>0</v>
      </c>
      <c r="J213" s="23">
        <v>23</v>
      </c>
      <c r="K213" s="213">
        <v>1683350.155</v>
      </c>
      <c r="L213" s="23">
        <v>6</v>
      </c>
      <c r="M213" s="213">
        <v>441898.8</v>
      </c>
      <c r="N213" s="23">
        <f t="shared" ref="N213" si="82">N212+N205+N201+N193+N189+N186+N184</f>
        <v>17</v>
      </c>
      <c r="O213" s="213">
        <f t="shared" si="73"/>
        <v>1241451.355</v>
      </c>
      <c r="P213" s="20">
        <f t="shared" ref="P213:W213" si="83">P212+P205+P201+P193+P189+P186+P184</f>
        <v>0</v>
      </c>
      <c r="Q213" s="213">
        <f t="shared" si="83"/>
        <v>0</v>
      </c>
      <c r="R213" s="23">
        <f t="shared" si="83"/>
        <v>17</v>
      </c>
      <c r="S213" s="21">
        <v>1241451.355</v>
      </c>
      <c r="T213" s="23">
        <f t="shared" si="83"/>
        <v>17</v>
      </c>
      <c r="U213" s="21">
        <v>1217259.3500000001</v>
      </c>
      <c r="V213" s="21">
        <f t="shared" si="83"/>
        <v>600670.35</v>
      </c>
      <c r="W213" s="21">
        <f t="shared" si="83"/>
        <v>616589</v>
      </c>
    </row>
    <row r="214" spans="1:23" s="170" customFormat="1" ht="15" customHeight="1" x14ac:dyDescent="0.25">
      <c r="A214" s="569" t="s">
        <v>644</v>
      </c>
      <c r="B214" s="569"/>
      <c r="C214" s="25">
        <f>C213+C176+C138+C57</f>
        <v>146</v>
      </c>
      <c r="D214" s="569"/>
      <c r="E214" s="569"/>
      <c r="F214" s="25">
        <f>F213+F176+F138+F57</f>
        <v>102</v>
      </c>
      <c r="G214" s="27">
        <f t="shared" ref="G214:W214" si="84">G213+G176+G138+G57</f>
        <v>10439447.580499999</v>
      </c>
      <c r="H214" s="26">
        <f t="shared" si="84"/>
        <v>5</v>
      </c>
      <c r="I214" s="27">
        <f t="shared" si="84"/>
        <v>690670</v>
      </c>
      <c r="J214" s="26">
        <f t="shared" si="84"/>
        <v>97</v>
      </c>
      <c r="K214" s="312">
        <f t="shared" si="84"/>
        <v>9748777.5804999992</v>
      </c>
      <c r="L214" s="26">
        <f t="shared" si="84"/>
        <v>23</v>
      </c>
      <c r="M214" s="312">
        <f t="shared" si="84"/>
        <v>2322879.6100000003</v>
      </c>
      <c r="N214" s="26">
        <f t="shared" si="84"/>
        <v>74</v>
      </c>
      <c r="O214" s="312">
        <f t="shared" si="73"/>
        <v>7425897.9704999989</v>
      </c>
      <c r="P214" s="26">
        <f t="shared" si="84"/>
        <v>25</v>
      </c>
      <c r="Q214" s="312">
        <f t="shared" si="84"/>
        <v>895651.67749999999</v>
      </c>
      <c r="R214" s="26">
        <f t="shared" si="84"/>
        <v>74</v>
      </c>
      <c r="S214" s="312">
        <f t="shared" si="84"/>
        <v>6530246.2930000005</v>
      </c>
      <c r="T214" s="26">
        <f t="shared" si="84"/>
        <v>74</v>
      </c>
      <c r="U214" s="312">
        <f t="shared" si="84"/>
        <v>6506054.2879999997</v>
      </c>
      <c r="V214" s="312">
        <f t="shared" si="84"/>
        <v>5050542.4880000008</v>
      </c>
      <c r="W214" s="312">
        <f t="shared" si="84"/>
        <v>1455511.8</v>
      </c>
    </row>
    <row r="215" spans="1:23" s="170" customFormat="1" x14ac:dyDescent="0.25">
      <c r="B215" s="2"/>
      <c r="C215" s="214"/>
      <c r="D215" s="2"/>
      <c r="E215" s="2"/>
      <c r="F215" s="51"/>
      <c r="G215" s="2"/>
      <c r="H215" s="2"/>
      <c r="J215" s="2"/>
      <c r="K215" s="29"/>
      <c r="L215" s="313"/>
      <c r="P215" s="314"/>
      <c r="S215" s="315"/>
      <c r="T215" s="314"/>
      <c r="U215" s="314"/>
      <c r="V215" s="570">
        <f>V214+W214</f>
        <v>6506054.2880000006</v>
      </c>
      <c r="W215" s="570"/>
    </row>
    <row r="216" spans="1:23" s="170" customFormat="1" x14ac:dyDescent="0.2">
      <c r="B216" s="2"/>
      <c r="C216" s="214"/>
      <c r="D216" s="2"/>
      <c r="E216" s="2"/>
      <c r="F216" s="51">
        <v>102</v>
      </c>
      <c r="G216" s="2">
        <v>10439447.580499999</v>
      </c>
      <c r="H216" s="2">
        <v>5</v>
      </c>
      <c r="I216" s="170">
        <v>690670</v>
      </c>
      <c r="J216" s="2">
        <v>97</v>
      </c>
      <c r="K216" s="316">
        <v>9748777.5804999992</v>
      </c>
      <c r="L216" s="313">
        <v>23</v>
      </c>
      <c r="M216" s="315">
        <v>2322879.6100000003</v>
      </c>
      <c r="N216" s="315">
        <v>74</v>
      </c>
      <c r="O216" s="315">
        <v>7425897.9704999989</v>
      </c>
      <c r="P216" s="314">
        <v>25</v>
      </c>
      <c r="Q216" s="315">
        <v>895651.67749999999</v>
      </c>
      <c r="R216" s="170">
        <v>74</v>
      </c>
      <c r="S216" s="315">
        <v>6530246.2930000005</v>
      </c>
      <c r="T216" s="314">
        <v>74</v>
      </c>
      <c r="U216" s="314">
        <v>6506054.2879999997</v>
      </c>
      <c r="V216" s="315">
        <v>5050542.4880000008</v>
      </c>
      <c r="W216" s="315">
        <v>1455511.8</v>
      </c>
    </row>
    <row r="217" spans="1:23" s="170" customFormat="1" x14ac:dyDescent="0.2">
      <c r="B217" s="2"/>
      <c r="C217" s="214"/>
      <c r="D217" s="2"/>
      <c r="E217" s="2"/>
      <c r="F217" s="51"/>
      <c r="G217" s="2"/>
      <c r="H217" s="2"/>
      <c r="J217" s="2"/>
      <c r="K217" s="316"/>
      <c r="L217" s="313"/>
      <c r="P217" s="314"/>
      <c r="Q217" s="315"/>
      <c r="S217" s="315"/>
      <c r="T217" s="314"/>
      <c r="U217" s="314"/>
      <c r="V217" s="315"/>
      <c r="W217" s="315"/>
    </row>
    <row r="218" spans="1:23" s="170" customFormat="1" x14ac:dyDescent="0.2">
      <c r="B218" s="2"/>
      <c r="C218" s="214"/>
      <c r="D218" s="2"/>
      <c r="E218" s="2"/>
      <c r="F218" s="51"/>
      <c r="G218" s="2"/>
      <c r="H218" s="2"/>
      <c r="J218" s="2"/>
      <c r="K218" s="316"/>
      <c r="L218" s="313"/>
      <c r="P218" s="314"/>
      <c r="S218" s="315"/>
      <c r="T218" s="314"/>
      <c r="U218" s="314"/>
      <c r="V218" s="315"/>
      <c r="W218" s="315"/>
    </row>
    <row r="219" spans="1:23" s="170" customFormat="1" ht="37.5" customHeight="1" x14ac:dyDescent="0.25">
      <c r="B219" s="2"/>
      <c r="C219" s="214"/>
      <c r="D219" s="2"/>
      <c r="E219" s="433" t="s">
        <v>683</v>
      </c>
      <c r="F219" s="527" t="s">
        <v>672</v>
      </c>
      <c r="G219" s="527"/>
      <c r="H219" s="562" t="s">
        <v>673</v>
      </c>
      <c r="I219" s="563"/>
      <c r="J219" s="564" t="s">
        <v>674</v>
      </c>
      <c r="K219" s="565"/>
      <c r="L219" s="566" t="s">
        <v>675</v>
      </c>
      <c r="M219" s="567"/>
      <c r="N219" s="564" t="s">
        <v>676</v>
      </c>
      <c r="O219" s="565"/>
      <c r="P219" s="564" t="s">
        <v>677</v>
      </c>
      <c r="Q219" s="565"/>
      <c r="R219" s="564" t="s">
        <v>678</v>
      </c>
      <c r="S219" s="565"/>
      <c r="T219" s="559" t="s">
        <v>132</v>
      </c>
      <c r="U219" s="559"/>
      <c r="V219" s="559"/>
      <c r="W219" s="559"/>
    </row>
    <row r="220" spans="1:23" s="170" customFormat="1" ht="45" x14ac:dyDescent="0.25">
      <c r="B220" s="2"/>
      <c r="C220" s="214"/>
      <c r="D220" s="2"/>
      <c r="E220" s="433"/>
      <c r="F220" s="172" t="s">
        <v>668</v>
      </c>
      <c r="G220" s="284" t="s">
        <v>7</v>
      </c>
      <c r="H220" s="284" t="s">
        <v>668</v>
      </c>
      <c r="I220" s="284" t="s">
        <v>7</v>
      </c>
      <c r="J220" s="284" t="s">
        <v>668</v>
      </c>
      <c r="K220" s="284" t="s">
        <v>7</v>
      </c>
      <c r="L220" s="284" t="s">
        <v>668</v>
      </c>
      <c r="M220" s="284" t="s">
        <v>7</v>
      </c>
      <c r="N220" s="284" t="s">
        <v>668</v>
      </c>
      <c r="O220" s="284" t="s">
        <v>7</v>
      </c>
      <c r="P220" s="284" t="s">
        <v>668</v>
      </c>
      <c r="Q220" s="284" t="s">
        <v>7</v>
      </c>
      <c r="R220" s="284" t="s">
        <v>668</v>
      </c>
      <c r="S220" s="284" t="s">
        <v>7</v>
      </c>
      <c r="T220" s="172" t="s">
        <v>141</v>
      </c>
      <c r="U220" s="284" t="s">
        <v>680</v>
      </c>
      <c r="V220" s="172" t="s">
        <v>681</v>
      </c>
      <c r="W220" s="172" t="s">
        <v>682</v>
      </c>
    </row>
    <row r="221" spans="1:23" s="170" customFormat="1" x14ac:dyDescent="0.25">
      <c r="A221" s="317"/>
      <c r="E221" s="14" t="s">
        <v>684</v>
      </c>
      <c r="F221" s="6">
        <f>F57</f>
        <v>14</v>
      </c>
      <c r="G221" s="9">
        <v>1789410</v>
      </c>
      <c r="H221" s="5">
        <v>4</v>
      </c>
      <c r="I221" s="9">
        <v>523250</v>
      </c>
      <c r="J221" s="5">
        <v>10</v>
      </c>
      <c r="K221" s="7">
        <v>1266160</v>
      </c>
      <c r="L221" s="240">
        <v>4</v>
      </c>
      <c r="M221" s="7">
        <v>733200</v>
      </c>
      <c r="N221" s="6">
        <f t="shared" ref="N221:W221" si="85">N57</f>
        <v>6</v>
      </c>
      <c r="O221" s="7">
        <f t="shared" si="85"/>
        <v>532960</v>
      </c>
      <c r="P221" s="6">
        <f t="shared" si="85"/>
        <v>2</v>
      </c>
      <c r="Q221" s="7">
        <f t="shared" si="85"/>
        <v>23154.005000000001</v>
      </c>
      <c r="R221" s="6">
        <f t="shared" si="85"/>
        <v>6</v>
      </c>
      <c r="S221" s="7">
        <f t="shared" si="85"/>
        <v>509805.995</v>
      </c>
      <c r="T221" s="76">
        <f t="shared" si="85"/>
        <v>6</v>
      </c>
      <c r="U221" s="7">
        <f t="shared" si="85"/>
        <v>509805.995</v>
      </c>
      <c r="V221" s="7">
        <f t="shared" si="85"/>
        <v>509805.995</v>
      </c>
      <c r="W221" s="7">
        <f t="shared" si="85"/>
        <v>0</v>
      </c>
    </row>
    <row r="222" spans="1:23" s="170" customFormat="1" x14ac:dyDescent="0.25">
      <c r="A222" s="317"/>
      <c r="E222" s="14" t="s">
        <v>685</v>
      </c>
      <c r="F222" s="6">
        <f>F138</f>
        <v>41</v>
      </c>
      <c r="G222" s="9">
        <v>3613924.8254999998</v>
      </c>
      <c r="H222" s="5">
        <v>0</v>
      </c>
      <c r="I222" s="9">
        <v>0</v>
      </c>
      <c r="J222" s="5">
        <v>41</v>
      </c>
      <c r="K222" s="7">
        <v>3613924.8254999998</v>
      </c>
      <c r="L222" s="240">
        <v>9</v>
      </c>
      <c r="M222" s="7">
        <v>745730.81</v>
      </c>
      <c r="N222" s="6">
        <f t="shared" ref="N222:W222" si="86">N138</f>
        <v>32</v>
      </c>
      <c r="O222" s="7">
        <f t="shared" si="86"/>
        <v>2868194.0154999997</v>
      </c>
      <c r="P222" s="6">
        <f t="shared" si="86"/>
        <v>15</v>
      </c>
      <c r="Q222" s="7">
        <f t="shared" si="86"/>
        <v>469256.96250000002</v>
      </c>
      <c r="R222" s="6">
        <f t="shared" si="86"/>
        <v>32</v>
      </c>
      <c r="S222" s="7">
        <f t="shared" si="86"/>
        <v>2398937.0530000003</v>
      </c>
      <c r="T222" s="76">
        <f t="shared" si="86"/>
        <v>32</v>
      </c>
      <c r="U222" s="7">
        <f t="shared" si="86"/>
        <v>2398937.0530000003</v>
      </c>
      <c r="V222" s="7">
        <f t="shared" si="86"/>
        <v>1910854.6030000004</v>
      </c>
      <c r="W222" s="7">
        <f t="shared" si="86"/>
        <v>488082.45</v>
      </c>
    </row>
    <row r="223" spans="1:23" s="170" customFormat="1" x14ac:dyDescent="0.25">
      <c r="A223" s="317"/>
      <c r="E223" s="14" t="s">
        <v>686</v>
      </c>
      <c r="F223" s="6">
        <f>F176</f>
        <v>24</v>
      </c>
      <c r="G223" s="9">
        <v>3352762.6</v>
      </c>
      <c r="H223" s="5">
        <v>1</v>
      </c>
      <c r="I223" s="9">
        <v>167420</v>
      </c>
      <c r="J223" s="5">
        <v>23</v>
      </c>
      <c r="K223" s="7">
        <v>3185342.6</v>
      </c>
      <c r="L223" s="240">
        <v>4</v>
      </c>
      <c r="M223" s="7">
        <v>402050</v>
      </c>
      <c r="N223" s="6">
        <f t="shared" ref="N223:W223" si="87">N176</f>
        <v>19</v>
      </c>
      <c r="O223" s="7">
        <f t="shared" si="87"/>
        <v>2783292.6</v>
      </c>
      <c r="P223" s="6">
        <f t="shared" si="87"/>
        <v>8</v>
      </c>
      <c r="Q223" s="7">
        <f t="shared" si="87"/>
        <v>403240.70999999996</v>
      </c>
      <c r="R223" s="6">
        <f t="shared" si="87"/>
        <v>19</v>
      </c>
      <c r="S223" s="7">
        <f t="shared" si="87"/>
        <v>2380051.8899999997</v>
      </c>
      <c r="T223" s="76">
        <f t="shared" si="87"/>
        <v>19</v>
      </c>
      <c r="U223" s="7">
        <f t="shared" si="87"/>
        <v>2380051.8899999997</v>
      </c>
      <c r="V223" s="7">
        <f t="shared" si="87"/>
        <v>2029211.54</v>
      </c>
      <c r="W223" s="7">
        <f t="shared" si="87"/>
        <v>350840.35</v>
      </c>
    </row>
    <row r="224" spans="1:23" s="170" customFormat="1" x14ac:dyDescent="0.25">
      <c r="A224" s="317"/>
      <c r="E224" s="14" t="s">
        <v>687</v>
      </c>
      <c r="F224" s="6">
        <f>F213</f>
        <v>23</v>
      </c>
      <c r="G224" s="9">
        <v>1683350.155</v>
      </c>
      <c r="H224" s="5">
        <v>0</v>
      </c>
      <c r="I224" s="9">
        <v>0</v>
      </c>
      <c r="J224" s="5">
        <v>23</v>
      </c>
      <c r="K224" s="7">
        <v>1683350.155</v>
      </c>
      <c r="L224" s="240">
        <v>6</v>
      </c>
      <c r="M224" s="7">
        <v>441898.8</v>
      </c>
      <c r="N224" s="6">
        <f t="shared" ref="N224:W224" si="88">N213</f>
        <v>17</v>
      </c>
      <c r="O224" s="7">
        <f t="shared" si="88"/>
        <v>1241451.355</v>
      </c>
      <c r="P224" s="6">
        <f t="shared" si="88"/>
        <v>0</v>
      </c>
      <c r="Q224" s="7">
        <f t="shared" si="88"/>
        <v>0</v>
      </c>
      <c r="R224" s="6">
        <f t="shared" si="88"/>
        <v>17</v>
      </c>
      <c r="S224" s="7">
        <f t="shared" si="88"/>
        <v>1241451.355</v>
      </c>
      <c r="T224" s="76">
        <f t="shared" si="88"/>
        <v>17</v>
      </c>
      <c r="U224" s="7">
        <f t="shared" si="88"/>
        <v>1217259.3500000001</v>
      </c>
      <c r="V224" s="7">
        <f t="shared" si="88"/>
        <v>600670.35</v>
      </c>
      <c r="W224" s="7">
        <f t="shared" si="88"/>
        <v>616589</v>
      </c>
    </row>
    <row r="225" spans="1:23" s="184" customFormat="1" x14ac:dyDescent="0.25">
      <c r="A225" s="318"/>
      <c r="E225" s="14" t="s">
        <v>688</v>
      </c>
      <c r="F225" s="10">
        <f>SUM(F221:F224)</f>
        <v>102</v>
      </c>
      <c r="G225" s="11">
        <f t="shared" ref="G225:W225" si="89">SUM(G221:G224)</f>
        <v>10439447.580499999</v>
      </c>
      <c r="H225" s="3">
        <f t="shared" si="89"/>
        <v>5</v>
      </c>
      <c r="I225" s="11">
        <f t="shared" si="89"/>
        <v>690670</v>
      </c>
      <c r="J225" s="3">
        <f t="shared" si="89"/>
        <v>97</v>
      </c>
      <c r="K225" s="16">
        <f t="shared" si="89"/>
        <v>9748777.5804999992</v>
      </c>
      <c r="L225" s="319">
        <f t="shared" si="89"/>
        <v>23</v>
      </c>
      <c r="M225" s="16">
        <f t="shared" si="89"/>
        <v>2322879.61</v>
      </c>
      <c r="N225" s="319">
        <f>SUM(N221:N224)</f>
        <v>74</v>
      </c>
      <c r="O225" s="16">
        <f>SUM(O221:O224)</f>
        <v>7425897.9704999998</v>
      </c>
      <c r="P225" s="10">
        <f>SUM(P221:P224)</f>
        <v>25</v>
      </c>
      <c r="Q225" s="16">
        <f>SUM(Q221:Q224)</f>
        <v>895651.67749999999</v>
      </c>
      <c r="R225" s="10">
        <f>SUM(R221:R224)</f>
        <v>74</v>
      </c>
      <c r="S225" s="16">
        <f t="shared" si="89"/>
        <v>6530246.2929999996</v>
      </c>
      <c r="T225" s="209">
        <f t="shared" si="89"/>
        <v>74</v>
      </c>
      <c r="U225" s="16">
        <f t="shared" si="89"/>
        <v>6506054.2880000006</v>
      </c>
      <c r="V225" s="16">
        <f t="shared" si="89"/>
        <v>5050542.4879999999</v>
      </c>
      <c r="W225" s="16">
        <f t="shared" si="89"/>
        <v>1455511.8</v>
      </c>
    </row>
    <row r="226" spans="1:23" s="170" customFormat="1" ht="24" customHeight="1" x14ac:dyDescent="0.25">
      <c r="B226" s="2"/>
      <c r="C226" s="2"/>
      <c r="D226" s="2"/>
      <c r="E226" s="433" t="s">
        <v>645</v>
      </c>
      <c r="F226" s="415">
        <f>F225/102</f>
        <v>1</v>
      </c>
      <c r="G226" s="416"/>
      <c r="H226" s="415">
        <f>H225/102</f>
        <v>4.9019607843137254E-2</v>
      </c>
      <c r="I226" s="417"/>
      <c r="J226" s="415">
        <f>J225/102</f>
        <v>0.9509803921568627</v>
      </c>
      <c r="K226" s="416"/>
      <c r="L226" s="414">
        <f>L225/102</f>
        <v>0.22549019607843138</v>
      </c>
      <c r="M226" s="418"/>
      <c r="N226" s="418"/>
      <c r="O226" s="418"/>
      <c r="P226" s="419"/>
      <c r="Q226" s="418"/>
      <c r="R226" s="414">
        <f>R225/102</f>
        <v>0.72549019607843135</v>
      </c>
      <c r="S226" s="418"/>
      <c r="T226" s="414">
        <f>T225/102</f>
        <v>0.72549019607843135</v>
      </c>
      <c r="U226" s="420"/>
      <c r="V226" s="285"/>
      <c r="W226" s="285"/>
    </row>
    <row r="227" spans="1:23" s="170" customFormat="1" x14ac:dyDescent="0.25">
      <c r="B227" s="2"/>
      <c r="C227" s="2"/>
      <c r="D227" s="2"/>
      <c r="E227" s="433"/>
      <c r="F227" s="12"/>
      <c r="G227" s="54">
        <f>G225/10439447.58</f>
        <v>1.0000000000478952</v>
      </c>
      <c r="H227" s="12"/>
      <c r="I227" s="54">
        <f>I225/10439447.58</f>
        <v>6.6159631025227109E-2</v>
      </c>
      <c r="J227" s="12"/>
      <c r="K227" s="54">
        <f>K225/10439447.58</f>
        <v>0.93384036902266809</v>
      </c>
      <c r="L227" s="8"/>
      <c r="M227" s="53">
        <f>M225/10439447.58</f>
        <v>0.22250982077348577</v>
      </c>
      <c r="N227" s="53"/>
      <c r="O227" s="53"/>
      <c r="P227" s="6"/>
      <c r="Q227" s="53">
        <f>Q225/10439447.58</f>
        <v>8.5794930300325339E-2</v>
      </c>
      <c r="R227" s="8"/>
      <c r="S227" s="53">
        <f>S225/10439447.58</f>
        <v>0.62553561794885693</v>
      </c>
      <c r="T227" s="8"/>
      <c r="U227" s="53">
        <f>U225/10439447.58</f>
        <v>0.62321825347007498</v>
      </c>
      <c r="V227" s="285"/>
      <c r="W227" s="285"/>
    </row>
    <row r="228" spans="1:23" x14ac:dyDescent="0.25">
      <c r="E228" s="321"/>
      <c r="F228" s="322"/>
      <c r="G228" s="322"/>
      <c r="H228" s="322"/>
      <c r="I228" s="322"/>
      <c r="J228" s="322"/>
      <c r="K228" s="65"/>
      <c r="L228" s="65"/>
      <c r="M228" s="65"/>
      <c r="N228" s="65"/>
      <c r="O228" s="65"/>
      <c r="P228" s="42"/>
      <c r="Q228" s="65"/>
      <c r="R228" s="65"/>
      <c r="S228" s="65"/>
      <c r="T228" s="65"/>
      <c r="U228" s="65"/>
    </row>
    <row r="229" spans="1:23" ht="27.75" customHeight="1" x14ac:dyDescent="0.25">
      <c r="E229" s="433" t="s">
        <v>683</v>
      </c>
      <c r="F229" s="564" t="s">
        <v>674</v>
      </c>
      <c r="G229" s="565"/>
      <c r="H229" s="566" t="s">
        <v>675</v>
      </c>
      <c r="I229" s="567"/>
      <c r="J229" s="564" t="s">
        <v>676</v>
      </c>
      <c r="K229" s="565"/>
      <c r="L229" s="65"/>
      <c r="M229" s="65"/>
      <c r="N229" s="65"/>
      <c r="O229" s="65"/>
      <c r="P229" s="42"/>
      <c r="Q229" s="65"/>
      <c r="R229" s="65"/>
      <c r="S229" s="323" t="s">
        <v>649</v>
      </c>
      <c r="T229" s="174"/>
      <c r="U229" s="185">
        <v>2724060.45</v>
      </c>
    </row>
    <row r="230" spans="1:23" ht="23.25" customHeight="1" x14ac:dyDescent="0.25">
      <c r="E230" s="433"/>
      <c r="F230" s="284" t="s">
        <v>668</v>
      </c>
      <c r="G230" s="284" t="s">
        <v>7</v>
      </c>
      <c r="H230" s="284" t="s">
        <v>668</v>
      </c>
      <c r="I230" s="284" t="s">
        <v>7</v>
      </c>
      <c r="J230" s="284" t="s">
        <v>668</v>
      </c>
      <c r="K230" s="284" t="s">
        <v>7</v>
      </c>
      <c r="L230" s="65"/>
      <c r="M230" s="65"/>
      <c r="N230" s="65"/>
      <c r="O230" s="65"/>
      <c r="P230" s="42"/>
      <c r="Q230" s="65"/>
      <c r="R230" s="65"/>
      <c r="S230" s="323" t="s">
        <v>650</v>
      </c>
      <c r="T230" s="174"/>
      <c r="U230" s="185">
        <v>0</v>
      </c>
    </row>
    <row r="231" spans="1:23" x14ac:dyDescent="0.25">
      <c r="E231" s="14" t="s">
        <v>684</v>
      </c>
      <c r="F231" s="5">
        <v>10</v>
      </c>
      <c r="G231" s="7">
        <v>1266160</v>
      </c>
      <c r="H231" s="240">
        <v>4</v>
      </c>
      <c r="I231" s="7">
        <v>733200</v>
      </c>
      <c r="J231" s="178">
        <f>F231-H231</f>
        <v>6</v>
      </c>
      <c r="K231" s="7">
        <f>G231-I231</f>
        <v>532960</v>
      </c>
      <c r="L231" s="65"/>
      <c r="M231" s="65"/>
      <c r="N231" s="65"/>
      <c r="O231" s="65"/>
      <c r="P231" s="42"/>
      <c r="Q231" s="65"/>
      <c r="R231" s="65"/>
      <c r="S231" s="323" t="s">
        <v>651</v>
      </c>
      <c r="T231" s="174"/>
      <c r="U231" s="185">
        <v>0</v>
      </c>
    </row>
    <row r="232" spans="1:23" x14ac:dyDescent="0.25">
      <c r="E232" s="14" t="s">
        <v>685</v>
      </c>
      <c r="F232" s="5">
        <v>41</v>
      </c>
      <c r="G232" s="7">
        <v>3613924.8254999998</v>
      </c>
      <c r="H232" s="240">
        <v>9</v>
      </c>
      <c r="I232" s="7">
        <v>745730.81</v>
      </c>
      <c r="J232" s="178">
        <f t="shared" ref="J232:K234" si="90">F232-H232</f>
        <v>32</v>
      </c>
      <c r="K232" s="7">
        <f t="shared" si="90"/>
        <v>2868194.0154999997</v>
      </c>
      <c r="L232" s="65"/>
      <c r="M232" s="65"/>
      <c r="N232" s="65"/>
      <c r="O232" s="65"/>
      <c r="P232" s="42"/>
      <c r="Q232" s="65"/>
      <c r="R232" s="65"/>
      <c r="S232" s="323" t="s">
        <v>652</v>
      </c>
      <c r="T232" s="174"/>
      <c r="U232" s="185">
        <v>0</v>
      </c>
    </row>
    <row r="233" spans="1:23" x14ac:dyDescent="0.25">
      <c r="E233" s="14" t="s">
        <v>686</v>
      </c>
      <c r="F233" s="5">
        <v>23</v>
      </c>
      <c r="G233" s="7">
        <v>3185342.6</v>
      </c>
      <c r="H233" s="240">
        <v>4</v>
      </c>
      <c r="I233" s="7">
        <v>402050</v>
      </c>
      <c r="J233" s="178">
        <f t="shared" si="90"/>
        <v>19</v>
      </c>
      <c r="K233" s="7">
        <f t="shared" si="90"/>
        <v>2783292.6</v>
      </c>
      <c r="L233" s="65"/>
      <c r="M233" s="65"/>
      <c r="N233" s="65"/>
      <c r="O233" s="65"/>
      <c r="P233" s="42"/>
      <c r="Q233" s="65"/>
      <c r="R233" s="65"/>
      <c r="S233" s="323" t="s">
        <v>653</v>
      </c>
      <c r="T233" s="174"/>
      <c r="U233" s="185">
        <v>0</v>
      </c>
    </row>
    <row r="234" spans="1:23" x14ac:dyDescent="0.25">
      <c r="E234" s="14" t="s">
        <v>687</v>
      </c>
      <c r="F234" s="5">
        <v>23</v>
      </c>
      <c r="G234" s="7">
        <v>1683350.155</v>
      </c>
      <c r="H234" s="240">
        <v>6</v>
      </c>
      <c r="I234" s="7">
        <v>441898.8</v>
      </c>
      <c r="J234" s="178">
        <f t="shared" si="90"/>
        <v>17</v>
      </c>
      <c r="K234" s="7">
        <f t="shared" si="90"/>
        <v>1241451.355</v>
      </c>
      <c r="L234" s="65"/>
      <c r="M234" s="65"/>
      <c r="N234" s="65"/>
      <c r="O234" s="65"/>
      <c r="P234" s="42"/>
      <c r="Q234" s="65"/>
      <c r="R234" s="65"/>
      <c r="S234" s="323" t="s">
        <v>654</v>
      </c>
      <c r="T234" s="174"/>
      <c r="U234" s="185">
        <v>0</v>
      </c>
    </row>
    <row r="235" spans="1:23" x14ac:dyDescent="0.25">
      <c r="E235" s="14" t="s">
        <v>688</v>
      </c>
      <c r="F235" s="3">
        <f t="shared" ref="F235:I235" si="91">SUM(F231:F234)</f>
        <v>97</v>
      </c>
      <c r="G235" s="16">
        <f t="shared" si="91"/>
        <v>9748777.5804999992</v>
      </c>
      <c r="H235" s="319">
        <f t="shared" si="91"/>
        <v>23</v>
      </c>
      <c r="I235" s="16">
        <f t="shared" si="91"/>
        <v>2322879.61</v>
      </c>
      <c r="J235" s="182">
        <f>SUM(J231:J234)</f>
        <v>74</v>
      </c>
      <c r="K235" s="16">
        <f>SUM(K231:K234)</f>
        <v>7425897.9704999998</v>
      </c>
      <c r="L235" s="65"/>
      <c r="M235" s="65"/>
      <c r="N235" s="65"/>
      <c r="O235" s="65"/>
      <c r="P235" s="42"/>
      <c r="Q235" s="65"/>
      <c r="R235" s="65"/>
      <c r="S235" s="323" t="s">
        <v>414</v>
      </c>
      <c r="T235" s="174"/>
      <c r="U235" s="185">
        <v>71000</v>
      </c>
    </row>
    <row r="236" spans="1:23" ht="24" customHeight="1" x14ac:dyDescent="0.25">
      <c r="E236" s="433" t="s">
        <v>645</v>
      </c>
      <c r="F236" s="12">
        <f>F235/97</f>
        <v>1</v>
      </c>
      <c r="G236" s="14"/>
      <c r="H236" s="414">
        <f>H235/97</f>
        <v>0.23711340206185566</v>
      </c>
      <c r="I236" s="421"/>
      <c r="J236" s="414">
        <f>J235/97</f>
        <v>0.76288659793814428</v>
      </c>
      <c r="K236" s="324"/>
      <c r="L236" s="65"/>
      <c r="M236" s="65"/>
      <c r="N236" s="65"/>
      <c r="O236" s="65"/>
      <c r="P236" s="42"/>
      <c r="Q236" s="65"/>
      <c r="R236" s="65"/>
      <c r="S236" s="323" t="s">
        <v>415</v>
      </c>
      <c r="T236" s="174"/>
      <c r="U236" s="185">
        <v>164287</v>
      </c>
    </row>
    <row r="237" spans="1:23" x14ac:dyDescent="0.25">
      <c r="E237" s="433"/>
      <c r="F237" s="182"/>
      <c r="G237" s="12">
        <f>G235/9748777.58</f>
        <v>1.0000000000512883</v>
      </c>
      <c r="H237" s="182"/>
      <c r="I237" s="12">
        <f>I235/9748777.58</f>
        <v>0.23827393649491796</v>
      </c>
      <c r="J237" s="182"/>
      <c r="K237" s="12">
        <f>K235/9748777.58</f>
        <v>0.76172606355637051</v>
      </c>
      <c r="L237" s="65"/>
      <c r="M237" s="65"/>
      <c r="N237" s="65"/>
      <c r="O237" s="65"/>
      <c r="P237" s="42"/>
      <c r="Q237" s="65"/>
      <c r="R237" s="65"/>
      <c r="S237" s="323" t="s">
        <v>416</v>
      </c>
      <c r="T237" s="174"/>
      <c r="U237" s="185">
        <v>400435</v>
      </c>
    </row>
    <row r="238" spans="1:23" x14ac:dyDescent="0.25">
      <c r="E238" s="321"/>
      <c r="F238" s="322"/>
      <c r="G238" s="322"/>
      <c r="H238" s="322"/>
      <c r="I238" s="322"/>
      <c r="J238" s="322"/>
      <c r="K238" s="65"/>
      <c r="L238" s="65"/>
      <c r="M238" s="65"/>
      <c r="N238" s="65"/>
      <c r="O238" s="65"/>
      <c r="P238" s="42"/>
      <c r="Q238" s="65"/>
      <c r="R238" s="65"/>
      <c r="S238" s="325" t="s">
        <v>417</v>
      </c>
      <c r="T238" s="174"/>
      <c r="U238" s="9">
        <v>689021</v>
      </c>
    </row>
    <row r="239" spans="1:23" x14ac:dyDescent="0.25">
      <c r="E239" s="321"/>
      <c r="F239" s="322"/>
      <c r="G239" s="322"/>
      <c r="H239" s="322"/>
      <c r="I239" s="322"/>
      <c r="J239" s="322"/>
      <c r="K239" s="65"/>
      <c r="L239" s="65"/>
      <c r="M239" s="65"/>
      <c r="N239" s="65"/>
      <c r="O239" s="65"/>
      <c r="P239" s="42"/>
      <c r="Q239" s="65"/>
      <c r="R239" s="65"/>
      <c r="S239" s="323" t="s">
        <v>418</v>
      </c>
      <c r="T239" s="174"/>
      <c r="U239" s="185">
        <v>48800</v>
      </c>
    </row>
    <row r="240" spans="1:23" ht="42.75" customHeight="1" x14ac:dyDescent="0.25">
      <c r="E240" s="433" t="s">
        <v>683</v>
      </c>
      <c r="F240" s="573" t="s">
        <v>676</v>
      </c>
      <c r="G240" s="573"/>
      <c r="H240" s="573" t="s">
        <v>677</v>
      </c>
      <c r="I240" s="573"/>
      <c r="J240" s="573" t="s">
        <v>678</v>
      </c>
      <c r="K240" s="573"/>
      <c r="L240" s="65"/>
      <c r="M240" s="65"/>
      <c r="N240" s="65"/>
      <c r="O240" s="65"/>
      <c r="P240" s="42"/>
      <c r="Q240" s="65"/>
      <c r="R240" s="65"/>
      <c r="S240" s="323" t="s">
        <v>655</v>
      </c>
      <c r="T240" s="174"/>
      <c r="U240" s="185">
        <v>90915</v>
      </c>
    </row>
    <row r="241" spans="5:21" s="169" customFormat="1" ht="24" x14ac:dyDescent="0.25">
      <c r="E241" s="433"/>
      <c r="F241" s="182" t="s">
        <v>668</v>
      </c>
      <c r="G241" s="182" t="s">
        <v>7</v>
      </c>
      <c r="H241" s="182" t="s">
        <v>668</v>
      </c>
      <c r="I241" s="182" t="s">
        <v>7</v>
      </c>
      <c r="J241" s="182" t="s">
        <v>668</v>
      </c>
      <c r="K241" s="12" t="s">
        <v>7</v>
      </c>
      <c r="L241" s="65"/>
      <c r="M241" s="65"/>
      <c r="N241" s="65"/>
      <c r="O241" s="65"/>
      <c r="P241" s="42"/>
      <c r="Q241" s="65"/>
      <c r="R241" s="65"/>
      <c r="S241" s="323" t="s">
        <v>419</v>
      </c>
      <c r="T241" s="174"/>
      <c r="U241" s="185">
        <v>292542</v>
      </c>
    </row>
    <row r="242" spans="5:21" s="169" customFormat="1" x14ac:dyDescent="0.25">
      <c r="E242" s="14" t="s">
        <v>684</v>
      </c>
      <c r="F242" s="178">
        <v>6</v>
      </c>
      <c r="G242" s="7">
        <v>532960</v>
      </c>
      <c r="H242" s="178">
        <v>2</v>
      </c>
      <c r="I242" s="7">
        <v>23154.005000000001</v>
      </c>
      <c r="J242" s="178">
        <v>6</v>
      </c>
      <c r="K242" s="7">
        <v>509805.995</v>
      </c>
      <c r="L242" s="65"/>
      <c r="M242" s="65"/>
      <c r="N242" s="65"/>
      <c r="O242" s="65"/>
      <c r="P242" s="42"/>
      <c r="Q242" s="65"/>
      <c r="R242" s="65"/>
      <c r="S242" s="323" t="s">
        <v>656</v>
      </c>
      <c r="T242" s="174"/>
      <c r="U242" s="185">
        <v>148900</v>
      </c>
    </row>
    <row r="243" spans="5:21" s="169" customFormat="1" x14ac:dyDescent="0.25">
      <c r="E243" s="14" t="s">
        <v>685</v>
      </c>
      <c r="F243" s="178">
        <v>32</v>
      </c>
      <c r="G243" s="7">
        <v>2868194.0154999997</v>
      </c>
      <c r="H243" s="178">
        <v>15</v>
      </c>
      <c r="I243" s="7">
        <v>469256.96250000002</v>
      </c>
      <c r="J243" s="178">
        <v>32</v>
      </c>
      <c r="K243" s="7">
        <v>2398937.0530000003</v>
      </c>
      <c r="L243" s="65"/>
      <c r="M243" s="65"/>
      <c r="N243" s="65"/>
      <c r="O243" s="65"/>
      <c r="P243" s="42"/>
      <c r="Q243" s="65"/>
      <c r="R243" s="65"/>
      <c r="S243" s="323" t="s">
        <v>420</v>
      </c>
      <c r="T243" s="174"/>
      <c r="U243" s="185">
        <v>475020.51</v>
      </c>
    </row>
    <row r="244" spans="5:21" s="169" customFormat="1" x14ac:dyDescent="0.25">
      <c r="E244" s="14" t="s">
        <v>686</v>
      </c>
      <c r="F244" s="178">
        <v>19</v>
      </c>
      <c r="G244" s="7">
        <v>2783292.6</v>
      </c>
      <c r="H244" s="178">
        <v>8</v>
      </c>
      <c r="I244" s="7">
        <v>403240.70999999996</v>
      </c>
      <c r="J244" s="178">
        <v>19</v>
      </c>
      <c r="K244" s="7">
        <v>2380051.8899999997</v>
      </c>
      <c r="L244" s="65"/>
      <c r="M244" s="65"/>
      <c r="N244" s="65"/>
      <c r="O244" s="65"/>
      <c r="P244" s="42"/>
      <c r="Q244" s="65"/>
      <c r="R244" s="65"/>
      <c r="S244" s="323" t="s">
        <v>421</v>
      </c>
      <c r="T244" s="174"/>
      <c r="U244" s="185">
        <v>538965.71</v>
      </c>
    </row>
    <row r="245" spans="5:21" s="169" customFormat="1" x14ac:dyDescent="0.25">
      <c r="E245" s="14" t="s">
        <v>687</v>
      </c>
      <c r="F245" s="178">
        <v>17</v>
      </c>
      <c r="G245" s="7">
        <v>1241451.355</v>
      </c>
      <c r="H245" s="178">
        <v>0</v>
      </c>
      <c r="I245" s="7">
        <v>0</v>
      </c>
      <c r="J245" s="178">
        <v>17</v>
      </c>
      <c r="K245" s="7">
        <v>1241451.355</v>
      </c>
      <c r="L245" s="65"/>
      <c r="M245" s="65"/>
      <c r="N245" s="65"/>
      <c r="O245" s="65"/>
      <c r="P245" s="42"/>
      <c r="Q245" s="65"/>
      <c r="R245" s="65"/>
      <c r="S245" s="323" t="s">
        <v>658</v>
      </c>
      <c r="T245" s="174"/>
      <c r="U245" s="185">
        <v>0</v>
      </c>
    </row>
    <row r="246" spans="5:21" s="169" customFormat="1" x14ac:dyDescent="0.25">
      <c r="E246" s="14" t="s">
        <v>688</v>
      </c>
      <c r="F246" s="182">
        <v>74</v>
      </c>
      <c r="G246" s="16">
        <v>7425897.9704999998</v>
      </c>
      <c r="H246" s="182">
        <v>25</v>
      </c>
      <c r="I246" s="16">
        <v>895651.67749999999</v>
      </c>
      <c r="J246" s="182">
        <v>74</v>
      </c>
      <c r="K246" s="16">
        <v>6530246.2929999996</v>
      </c>
      <c r="L246" s="65"/>
      <c r="M246" s="65"/>
      <c r="N246" s="65"/>
      <c r="O246" s="65"/>
      <c r="P246" s="42"/>
      <c r="Q246" s="65"/>
      <c r="R246" s="65"/>
      <c r="S246" s="323" t="s">
        <v>422</v>
      </c>
      <c r="T246" s="174"/>
      <c r="U246" s="185">
        <v>162888.51999999999</v>
      </c>
    </row>
    <row r="247" spans="5:21" s="169" customFormat="1" ht="12" customHeight="1" x14ac:dyDescent="0.25">
      <c r="E247" s="14" t="s">
        <v>645</v>
      </c>
      <c r="F247" s="12"/>
      <c r="G247" s="326">
        <f>G246/7425897.97</f>
        <v>1.0000000000673319</v>
      </c>
      <c r="H247" s="326"/>
      <c r="I247" s="326">
        <f>I246/7425897.97</f>
        <v>0.12061190190309065</v>
      </c>
      <c r="J247" s="326"/>
      <c r="K247" s="326">
        <f>K246/7425897.97</f>
        <v>0.87938809816424124</v>
      </c>
      <c r="L247" s="65"/>
      <c r="M247" s="65"/>
      <c r="N247" s="65"/>
      <c r="O247" s="65"/>
      <c r="P247" s="42"/>
      <c r="Q247" s="65"/>
      <c r="R247" s="65"/>
      <c r="S247" s="323" t="s">
        <v>423</v>
      </c>
      <c r="T247" s="174"/>
      <c r="U247" s="185">
        <v>486161.8</v>
      </c>
    </row>
    <row r="248" spans="5:21" s="169" customFormat="1" x14ac:dyDescent="0.25">
      <c r="E248" s="321"/>
      <c r="F248" s="322"/>
      <c r="G248" s="322"/>
      <c r="H248" s="322"/>
      <c r="I248" s="322"/>
      <c r="J248" s="322"/>
      <c r="K248" s="65"/>
      <c r="L248" s="65"/>
      <c r="M248" s="65"/>
      <c r="N248" s="65"/>
      <c r="O248" s="65"/>
      <c r="P248" s="42"/>
      <c r="Q248" s="65"/>
      <c r="R248" s="65"/>
      <c r="S248" s="323" t="s">
        <v>659</v>
      </c>
      <c r="T248" s="174"/>
      <c r="U248" s="185">
        <v>213057.29499999998</v>
      </c>
    </row>
    <row r="249" spans="5:21" s="169" customFormat="1" ht="18.75" customHeight="1" x14ac:dyDescent="0.25">
      <c r="E249" s="321"/>
      <c r="F249" s="574" t="s">
        <v>678</v>
      </c>
      <c r="G249" s="575"/>
      <c r="H249" s="564" t="s">
        <v>132</v>
      </c>
      <c r="I249" s="581"/>
      <c r="J249" s="581"/>
      <c r="K249" s="581"/>
      <c r="L249" s="581"/>
      <c r="M249" s="565"/>
      <c r="N249" s="65"/>
      <c r="O249" s="65"/>
      <c r="P249" s="42"/>
      <c r="Q249" s="65"/>
      <c r="R249" s="65"/>
      <c r="S249" s="526" t="s">
        <v>644</v>
      </c>
      <c r="T249" s="526"/>
      <c r="U249" s="186">
        <f t="shared" ref="U249" si="92">SUM(U229:U248)</f>
        <v>6506054.2849999992</v>
      </c>
    </row>
    <row r="250" spans="5:21" s="169" customFormat="1" ht="22.5" customHeight="1" x14ac:dyDescent="0.25">
      <c r="E250" s="413" t="s">
        <v>683</v>
      </c>
      <c r="F250" s="398" t="s">
        <v>668</v>
      </c>
      <c r="G250" s="395" t="s">
        <v>7</v>
      </c>
      <c r="H250" s="394" t="s">
        <v>141</v>
      </c>
      <c r="I250" s="391" t="s">
        <v>680</v>
      </c>
      <c r="J250" s="557" t="s">
        <v>681</v>
      </c>
      <c r="K250" s="558"/>
      <c r="L250" s="576" t="s">
        <v>682</v>
      </c>
      <c r="M250" s="577"/>
      <c r="N250" s="65"/>
      <c r="O250" s="65"/>
      <c r="P250" s="42"/>
      <c r="Q250" s="65"/>
      <c r="R250" s="65"/>
      <c r="S250" s="325" t="s">
        <v>689</v>
      </c>
      <c r="T250" s="174"/>
      <c r="U250" s="185">
        <v>2724060.45</v>
      </c>
    </row>
    <row r="251" spans="5:21" s="169" customFormat="1" ht="42" customHeight="1" x14ac:dyDescent="0.25">
      <c r="E251" s="389" t="s">
        <v>684</v>
      </c>
      <c r="F251" s="178">
        <v>6</v>
      </c>
      <c r="G251" s="400">
        <v>509805.995</v>
      </c>
      <c r="H251" s="76">
        <v>6</v>
      </c>
      <c r="I251" s="400">
        <v>509805.995</v>
      </c>
      <c r="J251" s="553">
        <v>509805.995</v>
      </c>
      <c r="K251" s="554"/>
      <c r="L251" s="553">
        <v>0</v>
      </c>
      <c r="M251" s="554"/>
      <c r="N251" s="65"/>
      <c r="O251" s="65"/>
      <c r="P251" s="42"/>
      <c r="Q251" s="65"/>
      <c r="R251" s="65"/>
      <c r="S251" s="325" t="s">
        <v>690</v>
      </c>
      <c r="T251" s="174"/>
      <c r="U251" s="185">
        <v>71000</v>
      </c>
    </row>
    <row r="252" spans="5:21" s="169" customFormat="1" x14ac:dyDescent="0.25">
      <c r="E252" s="389" t="s">
        <v>685</v>
      </c>
      <c r="F252" s="178">
        <v>32</v>
      </c>
      <c r="G252" s="400">
        <v>2398937.0530000003</v>
      </c>
      <c r="H252" s="76">
        <v>32</v>
      </c>
      <c r="I252" s="400">
        <v>2398937.0530000003</v>
      </c>
      <c r="J252" s="553">
        <v>1910854.6030000004</v>
      </c>
      <c r="K252" s="554"/>
      <c r="L252" s="553">
        <v>488082.45</v>
      </c>
      <c r="M252" s="554"/>
      <c r="N252" s="65"/>
      <c r="O252" s="65"/>
      <c r="P252" s="42"/>
      <c r="Q252" s="65"/>
      <c r="R252" s="65"/>
      <c r="S252" s="325" t="s">
        <v>691</v>
      </c>
      <c r="T252" s="174"/>
      <c r="U252" s="185">
        <v>1253743</v>
      </c>
    </row>
    <row r="253" spans="5:21" s="169" customFormat="1" x14ac:dyDescent="0.25">
      <c r="E253" s="389" t="s">
        <v>686</v>
      </c>
      <c r="F253" s="178">
        <v>19</v>
      </c>
      <c r="G253" s="400">
        <v>2380051.8899999997</v>
      </c>
      <c r="H253" s="76">
        <v>19</v>
      </c>
      <c r="I253" s="400">
        <v>2380051.8899999997</v>
      </c>
      <c r="J253" s="553">
        <v>2029211.54</v>
      </c>
      <c r="K253" s="554"/>
      <c r="L253" s="553">
        <v>350840.35</v>
      </c>
      <c r="M253" s="554"/>
      <c r="N253" s="65"/>
      <c r="O253" s="65"/>
      <c r="P253" s="42"/>
      <c r="Q253" s="65"/>
      <c r="R253" s="65"/>
      <c r="S253" s="325" t="s">
        <v>692</v>
      </c>
      <c r="T253" s="174"/>
      <c r="U253" s="185">
        <v>581157</v>
      </c>
    </row>
    <row r="254" spans="5:21" s="169" customFormat="1" x14ac:dyDescent="0.25">
      <c r="E254" s="389" t="s">
        <v>687</v>
      </c>
      <c r="F254" s="178">
        <v>17</v>
      </c>
      <c r="G254" s="400">
        <v>1241451.355</v>
      </c>
      <c r="H254" s="76">
        <v>17</v>
      </c>
      <c r="I254" s="400">
        <v>1217259.3500000001</v>
      </c>
      <c r="J254" s="553">
        <v>600670.35</v>
      </c>
      <c r="K254" s="554"/>
      <c r="L254" s="553">
        <v>616589</v>
      </c>
      <c r="M254" s="554"/>
      <c r="N254" s="65"/>
      <c r="O254" s="65"/>
      <c r="P254" s="42"/>
      <c r="Q254" s="65"/>
      <c r="R254" s="65"/>
      <c r="S254" s="325" t="s">
        <v>693</v>
      </c>
      <c r="T254" s="174"/>
      <c r="U254" s="185">
        <v>1013986.22</v>
      </c>
    </row>
    <row r="255" spans="5:21" s="169" customFormat="1" x14ac:dyDescent="0.25">
      <c r="E255" s="389" t="s">
        <v>688</v>
      </c>
      <c r="F255" s="398">
        <v>74</v>
      </c>
      <c r="G255" s="401">
        <v>6530246.2929999996</v>
      </c>
      <c r="H255" s="399">
        <f>SUM(H251:H254)</f>
        <v>74</v>
      </c>
      <c r="I255" s="401">
        <f>SUM(I251:I254)</f>
        <v>6506054.2880000006</v>
      </c>
      <c r="J255" s="555">
        <f>SUM(J251:J254)</f>
        <v>5050542.4879999999</v>
      </c>
      <c r="K255" s="556"/>
      <c r="L255" s="578">
        <v>1455511.8</v>
      </c>
      <c r="M255" s="579"/>
      <c r="N255" s="65"/>
      <c r="O255" s="65"/>
      <c r="P255" s="42"/>
      <c r="Q255" s="65"/>
      <c r="R255" s="65"/>
      <c r="S255" s="325" t="s">
        <v>694</v>
      </c>
      <c r="T255" s="174"/>
      <c r="U255" s="185">
        <v>862107.61499999999</v>
      </c>
    </row>
    <row r="256" spans="5:21" s="169" customFormat="1" x14ac:dyDescent="0.25">
      <c r="E256" s="433" t="s">
        <v>645</v>
      </c>
      <c r="F256" s="433"/>
      <c r="G256" s="326">
        <f>G255/6530246.29</f>
        <v>1.0000000004594007</v>
      </c>
      <c r="H256" s="326"/>
      <c r="I256" s="326">
        <f>I255/6530246.29</f>
        <v>0.99629539209921603</v>
      </c>
      <c r="J256" s="531">
        <f>J255/6530246.29</f>
        <v>0.77340765779907517</v>
      </c>
      <c r="K256" s="531"/>
      <c r="L256" s="580">
        <v>0.22288773430014078</v>
      </c>
      <c r="M256" s="580"/>
      <c r="N256" s="65"/>
      <c r="O256" s="65"/>
      <c r="P256" s="42"/>
      <c r="Q256" s="65"/>
      <c r="R256" s="65"/>
      <c r="S256" s="571" t="s">
        <v>130</v>
      </c>
      <c r="T256" s="572"/>
      <c r="U256" s="186">
        <v>6506054.2850000001</v>
      </c>
    </row>
    <row r="257" spans="2:21" s="169" customFormat="1" ht="13.5" customHeight="1" x14ac:dyDescent="0.25">
      <c r="B257" s="216"/>
      <c r="C257" s="216"/>
      <c r="D257" s="216"/>
      <c r="N257" s="65"/>
      <c r="O257" s="65"/>
      <c r="P257" s="42"/>
      <c r="Q257" s="65"/>
      <c r="R257" s="65"/>
    </row>
    <row r="258" spans="2:21" s="169" customFormat="1" x14ac:dyDescent="0.25">
      <c r="B258" s="216"/>
      <c r="C258" s="216"/>
      <c r="D258" s="216"/>
      <c r="E258" s="321"/>
      <c r="F258" s="322"/>
      <c r="G258" s="322"/>
      <c r="H258" s="322"/>
      <c r="I258" s="322"/>
      <c r="J258" s="322"/>
      <c r="K258" s="422"/>
      <c r="L258" s="65"/>
      <c r="M258" s="65"/>
      <c r="N258" s="65"/>
      <c r="O258" s="65"/>
      <c r="P258" s="42"/>
      <c r="Q258" s="65"/>
      <c r="R258" s="65"/>
      <c r="S258" s="65"/>
      <c r="T258" s="65"/>
      <c r="U258" s="65"/>
    </row>
    <row r="259" spans="2:21" s="169" customFormat="1" x14ac:dyDescent="0.25">
      <c r="B259" s="216"/>
      <c r="C259" s="216"/>
      <c r="D259" s="216"/>
      <c r="E259" s="321"/>
      <c r="F259" s="322"/>
      <c r="G259" s="322"/>
      <c r="H259" s="322"/>
      <c r="I259" s="322"/>
      <c r="J259" s="322"/>
      <c r="K259" s="65"/>
      <c r="L259" s="65"/>
      <c r="M259" s="65"/>
      <c r="N259" s="65"/>
      <c r="O259" s="65"/>
      <c r="P259" s="42"/>
      <c r="Q259" s="65"/>
      <c r="R259" s="65"/>
      <c r="S259" s="65"/>
      <c r="T259" s="65"/>
      <c r="U259" s="65"/>
    </row>
    <row r="260" spans="2:21" s="169" customFormat="1" x14ac:dyDescent="0.2">
      <c r="B260" s="327" t="s">
        <v>649</v>
      </c>
      <c r="C260" s="174"/>
      <c r="D260" s="185">
        <v>2724060.45</v>
      </c>
      <c r="E260" s="216"/>
      <c r="F260" s="220"/>
      <c r="G260" s="2"/>
      <c r="H260" s="219"/>
      <c r="J260" s="1"/>
      <c r="K260" s="216"/>
      <c r="L260" s="328"/>
      <c r="M260" s="553"/>
      <c r="N260" s="554"/>
      <c r="P260" s="329"/>
      <c r="T260" s="329"/>
      <c r="U260" s="170"/>
    </row>
    <row r="261" spans="2:21" s="169" customFormat="1" x14ac:dyDescent="0.2">
      <c r="B261" s="327" t="s">
        <v>650</v>
      </c>
      <c r="C261" s="174"/>
      <c r="D261" s="185">
        <v>0</v>
      </c>
      <c r="E261" s="216"/>
      <c r="F261" s="220"/>
      <c r="G261" s="2"/>
      <c r="H261" s="219"/>
      <c r="I261" s="330"/>
      <c r="J261" s="331"/>
      <c r="K261" s="216"/>
      <c r="L261" s="328"/>
      <c r="P261" s="329"/>
      <c r="T261" s="329"/>
      <c r="U261" s="170"/>
    </row>
    <row r="262" spans="2:21" s="169" customFormat="1" x14ac:dyDescent="0.2">
      <c r="B262" s="327" t="s">
        <v>651</v>
      </c>
      <c r="C262" s="174"/>
      <c r="D262" s="185">
        <v>0</v>
      </c>
      <c r="E262" s="216"/>
      <c r="F262" s="220"/>
      <c r="G262" s="2"/>
      <c r="H262" s="219"/>
      <c r="J262" s="1"/>
      <c r="K262" s="216"/>
      <c r="L262" s="328"/>
      <c r="P262" s="329"/>
      <c r="T262" s="329"/>
      <c r="U262" s="170"/>
    </row>
    <row r="263" spans="2:21" s="169" customFormat="1" x14ac:dyDescent="0.2">
      <c r="B263" s="327" t="s">
        <v>652</v>
      </c>
      <c r="C263" s="174"/>
      <c r="D263" s="185">
        <v>0</v>
      </c>
      <c r="E263" s="216"/>
      <c r="F263" s="220"/>
      <c r="G263" s="2"/>
      <c r="H263" s="219"/>
      <c r="J263" s="1"/>
      <c r="K263" s="216"/>
      <c r="L263" s="328"/>
      <c r="P263" s="329"/>
      <c r="T263" s="329"/>
      <c r="U263" s="170"/>
    </row>
    <row r="264" spans="2:21" s="169" customFormat="1" x14ac:dyDescent="0.2">
      <c r="B264" s="327" t="s">
        <v>653</v>
      </c>
      <c r="C264" s="174"/>
      <c r="D264" s="185">
        <v>0</v>
      </c>
      <c r="E264" s="216"/>
      <c r="F264" s="220"/>
      <c r="G264" s="2"/>
      <c r="H264" s="219"/>
      <c r="J264" s="1"/>
      <c r="K264" s="216"/>
      <c r="L264" s="328"/>
      <c r="P264" s="329"/>
      <c r="T264" s="329"/>
      <c r="U264" s="170"/>
    </row>
    <row r="265" spans="2:21" s="169" customFormat="1" x14ac:dyDescent="0.2">
      <c r="B265" s="327" t="s">
        <v>654</v>
      </c>
      <c r="C265" s="174"/>
      <c r="D265" s="185">
        <v>0</v>
      </c>
      <c r="E265" s="216"/>
      <c r="F265" s="220"/>
      <c r="G265" s="2"/>
      <c r="H265" s="219"/>
      <c r="J265" s="1"/>
      <c r="K265" s="216"/>
      <c r="L265" s="328"/>
      <c r="P265" s="329"/>
      <c r="T265" s="329"/>
      <c r="U265" s="170"/>
    </row>
    <row r="266" spans="2:21" s="169" customFormat="1" x14ac:dyDescent="0.2">
      <c r="B266" s="327" t="s">
        <v>414</v>
      </c>
      <c r="C266" s="174"/>
      <c r="D266" s="185">
        <v>71000</v>
      </c>
      <c r="E266" s="216"/>
      <c r="F266" s="220"/>
      <c r="G266" s="2"/>
      <c r="H266" s="219"/>
      <c r="J266" s="1"/>
      <c r="K266" s="216"/>
      <c r="L266" s="328"/>
      <c r="P266" s="329"/>
      <c r="T266" s="329"/>
      <c r="U266" s="170"/>
    </row>
    <row r="267" spans="2:21" s="169" customFormat="1" x14ac:dyDescent="0.2">
      <c r="B267" s="327" t="s">
        <v>415</v>
      </c>
      <c r="C267" s="174"/>
      <c r="D267" s="185">
        <v>164287</v>
      </c>
      <c r="E267" s="216"/>
      <c r="F267" s="220"/>
      <c r="G267" s="2"/>
      <c r="H267" s="219"/>
      <c r="J267" s="1"/>
      <c r="K267" s="216"/>
      <c r="L267" s="328"/>
      <c r="P267" s="329"/>
      <c r="T267" s="329"/>
      <c r="U267" s="170"/>
    </row>
    <row r="268" spans="2:21" s="169" customFormat="1" x14ac:dyDescent="0.2">
      <c r="B268" s="327" t="s">
        <v>416</v>
      </c>
      <c r="C268" s="174"/>
      <c r="D268" s="185">
        <v>400435</v>
      </c>
      <c r="E268" s="216"/>
      <c r="F268" s="220"/>
      <c r="G268" s="2"/>
      <c r="H268" s="219"/>
      <c r="J268" s="1"/>
      <c r="K268" s="216"/>
      <c r="L268" s="328"/>
      <c r="P268" s="329"/>
      <c r="T268" s="329"/>
      <c r="U268" s="170"/>
    </row>
    <row r="269" spans="2:21" s="169" customFormat="1" x14ac:dyDescent="0.2">
      <c r="B269" s="235" t="s">
        <v>417</v>
      </c>
      <c r="C269" s="174"/>
      <c r="D269" s="9">
        <v>689021</v>
      </c>
      <c r="E269" s="216"/>
      <c r="F269" s="220"/>
      <c r="G269" s="2"/>
      <c r="H269" s="219"/>
      <c r="J269" s="1"/>
      <c r="K269" s="216"/>
      <c r="L269" s="328"/>
      <c r="P269" s="329"/>
      <c r="T269" s="329"/>
      <c r="U269" s="170"/>
    </row>
    <row r="270" spans="2:21" s="169" customFormat="1" x14ac:dyDescent="0.2">
      <c r="B270" s="327" t="s">
        <v>418</v>
      </c>
      <c r="C270" s="174"/>
      <c r="D270" s="185">
        <v>48800</v>
      </c>
      <c r="E270" s="216"/>
      <c r="F270" s="220"/>
      <c r="G270" s="2"/>
      <c r="H270" s="219"/>
      <c r="J270" s="1"/>
      <c r="K270" s="216"/>
      <c r="L270" s="328"/>
      <c r="P270" s="329"/>
      <c r="T270" s="329"/>
      <c r="U270" s="170"/>
    </row>
    <row r="271" spans="2:21" s="169" customFormat="1" x14ac:dyDescent="0.2">
      <c r="B271" s="327" t="s">
        <v>655</v>
      </c>
      <c r="C271" s="174"/>
      <c r="D271" s="185">
        <v>90915</v>
      </c>
      <c r="E271" s="216"/>
      <c r="F271" s="220"/>
      <c r="G271" s="2"/>
      <c r="H271" s="219"/>
      <c r="J271" s="1"/>
      <c r="K271" s="216"/>
      <c r="L271" s="328"/>
      <c r="P271" s="329"/>
      <c r="T271" s="329"/>
      <c r="U271" s="170"/>
    </row>
    <row r="272" spans="2:21" s="169" customFormat="1" x14ac:dyDescent="0.2">
      <c r="B272" s="327" t="s">
        <v>419</v>
      </c>
      <c r="C272" s="174"/>
      <c r="D272" s="185">
        <v>292542</v>
      </c>
      <c r="E272" s="216"/>
      <c r="F272" s="220"/>
      <c r="G272" s="2"/>
      <c r="H272" s="219"/>
      <c r="J272" s="1"/>
      <c r="K272" s="216"/>
      <c r="L272" s="328"/>
      <c r="P272" s="329"/>
      <c r="T272" s="329"/>
      <c r="U272" s="170"/>
    </row>
    <row r="273" spans="2:23" x14ac:dyDescent="0.2">
      <c r="B273" s="327" t="s">
        <v>656</v>
      </c>
      <c r="C273" s="174"/>
      <c r="D273" s="185">
        <v>148900</v>
      </c>
      <c r="E273" s="169"/>
      <c r="F273" s="169"/>
      <c r="G273" s="169"/>
      <c r="H273" s="169"/>
      <c r="J273" s="169"/>
      <c r="K273" s="169"/>
      <c r="L273" s="169"/>
      <c r="P273" s="169"/>
      <c r="T273" s="169"/>
      <c r="U273" s="169"/>
      <c r="V273" s="169"/>
      <c r="W273" s="169"/>
    </row>
    <row r="274" spans="2:23" x14ac:dyDescent="0.2">
      <c r="B274" s="327" t="s">
        <v>420</v>
      </c>
      <c r="C274" s="174"/>
      <c r="D274" s="185">
        <v>475020.51</v>
      </c>
      <c r="E274" s="169"/>
      <c r="F274" s="169"/>
      <c r="G274" s="169"/>
      <c r="H274" s="169"/>
      <c r="J274" s="169"/>
      <c r="K274" s="169"/>
      <c r="L274" s="169"/>
      <c r="P274" s="169"/>
      <c r="T274" s="169"/>
      <c r="U274" s="169"/>
      <c r="V274" s="169"/>
      <c r="W274" s="169"/>
    </row>
    <row r="275" spans="2:23" x14ac:dyDescent="0.2">
      <c r="B275" s="327" t="s">
        <v>421</v>
      </c>
      <c r="C275" s="174"/>
      <c r="D275" s="185">
        <v>538965.71</v>
      </c>
      <c r="E275" s="169"/>
      <c r="F275" s="169"/>
      <c r="G275" s="169"/>
      <c r="H275" s="169"/>
      <c r="J275" s="169"/>
      <c r="K275" s="169"/>
      <c r="L275" s="169"/>
      <c r="P275" s="169"/>
      <c r="T275" s="169"/>
      <c r="U275" s="169"/>
      <c r="V275" s="169"/>
      <c r="W275" s="169"/>
    </row>
    <row r="276" spans="2:23" x14ac:dyDescent="0.2">
      <c r="B276" s="327" t="s">
        <v>658</v>
      </c>
      <c r="C276" s="174"/>
      <c r="D276" s="185">
        <v>0</v>
      </c>
      <c r="E276" s="169"/>
      <c r="F276" s="169"/>
      <c r="G276" s="169"/>
      <c r="H276" s="169"/>
      <c r="J276" s="169"/>
      <c r="K276" s="169"/>
      <c r="L276" s="169"/>
      <c r="P276" s="169"/>
      <c r="T276" s="169"/>
      <c r="U276" s="169"/>
      <c r="V276" s="169"/>
      <c r="W276" s="169"/>
    </row>
    <row r="277" spans="2:23" x14ac:dyDescent="0.2">
      <c r="B277" s="327" t="s">
        <v>422</v>
      </c>
      <c r="C277" s="174"/>
      <c r="D277" s="185">
        <v>162888.51999999999</v>
      </c>
      <c r="E277" s="169"/>
      <c r="F277" s="169"/>
      <c r="G277" s="169"/>
      <c r="H277" s="169"/>
      <c r="J277" s="169"/>
      <c r="K277" s="169"/>
      <c r="L277" s="169"/>
      <c r="P277" s="169"/>
      <c r="T277" s="169"/>
      <c r="U277" s="169"/>
      <c r="V277" s="169"/>
      <c r="W277" s="169"/>
    </row>
    <row r="278" spans="2:23" x14ac:dyDescent="0.2">
      <c r="B278" s="327" t="s">
        <v>423</v>
      </c>
      <c r="C278" s="174"/>
      <c r="D278" s="185">
        <v>486161.8</v>
      </c>
      <c r="E278" s="169"/>
      <c r="F278" s="169"/>
      <c r="G278" s="169"/>
      <c r="H278" s="169"/>
      <c r="J278" s="169"/>
      <c r="K278" s="169"/>
      <c r="L278" s="169"/>
      <c r="P278" s="169"/>
      <c r="T278" s="169"/>
      <c r="U278" s="169"/>
      <c r="V278" s="169"/>
      <c r="W278" s="169"/>
    </row>
    <row r="279" spans="2:23" x14ac:dyDescent="0.2">
      <c r="B279" s="327" t="s">
        <v>659</v>
      </c>
      <c r="C279" s="174"/>
      <c r="D279" s="185">
        <v>213057.29499999998</v>
      </c>
      <c r="E279" s="169"/>
      <c r="F279" s="169"/>
      <c r="G279" s="169"/>
      <c r="H279" s="169"/>
      <c r="J279" s="169"/>
      <c r="K279" s="169"/>
      <c r="L279" s="169"/>
      <c r="P279" s="169"/>
      <c r="T279" s="169"/>
      <c r="U279" s="169"/>
      <c r="V279" s="169"/>
      <c r="W279" s="169"/>
    </row>
    <row r="280" spans="2:23" ht="24" customHeight="1" x14ac:dyDescent="0.25">
      <c r="B280" s="526" t="s">
        <v>729</v>
      </c>
      <c r="C280" s="526"/>
      <c r="D280" s="186">
        <f t="shared" ref="D280" si="93">SUM(D260:D279)</f>
        <v>6506054.2849999992</v>
      </c>
      <c r="E280" s="169"/>
      <c r="F280" s="169"/>
      <c r="G280" s="169"/>
      <c r="H280" s="169"/>
      <c r="J280" s="169"/>
      <c r="K280" s="169"/>
      <c r="L280" s="169"/>
      <c r="P280" s="169"/>
      <c r="T280" s="169"/>
      <c r="U280" s="169"/>
      <c r="V280" s="169"/>
      <c r="W280" s="169"/>
    </row>
  </sheetData>
  <mergeCells count="163">
    <mergeCell ref="S256:T256"/>
    <mergeCell ref="E236:E237"/>
    <mergeCell ref="E240:E241"/>
    <mergeCell ref="F240:G240"/>
    <mergeCell ref="H240:I240"/>
    <mergeCell ref="J240:K240"/>
    <mergeCell ref="S249:T249"/>
    <mergeCell ref="E226:E227"/>
    <mergeCell ref="E229:E230"/>
    <mergeCell ref="F229:G229"/>
    <mergeCell ref="H229:I229"/>
    <mergeCell ref="J229:K229"/>
    <mergeCell ref="F249:G249"/>
    <mergeCell ref="E256:F256"/>
    <mergeCell ref="L250:M250"/>
    <mergeCell ref="L252:M252"/>
    <mergeCell ref="L253:M253"/>
    <mergeCell ref="L254:M254"/>
    <mergeCell ref="L255:M255"/>
    <mergeCell ref="L256:M256"/>
    <mergeCell ref="H249:M249"/>
    <mergeCell ref="J251:K251"/>
    <mergeCell ref="L251:M251"/>
    <mergeCell ref="J252:K252"/>
    <mergeCell ref="A213:B213"/>
    <mergeCell ref="D213:E213"/>
    <mergeCell ref="A214:B214"/>
    <mergeCell ref="D214:E214"/>
    <mergeCell ref="V215:W215"/>
    <mergeCell ref="E219:E220"/>
    <mergeCell ref="F219:G219"/>
    <mergeCell ref="H219:I219"/>
    <mergeCell ref="J219:K219"/>
    <mergeCell ref="L219:M219"/>
    <mergeCell ref="N219:O219"/>
    <mergeCell ref="P219:Q219"/>
    <mergeCell ref="R219:S219"/>
    <mergeCell ref="T219:W219"/>
    <mergeCell ref="A201:B201"/>
    <mergeCell ref="D201:E201"/>
    <mergeCell ref="A205:B205"/>
    <mergeCell ref="D205:E205"/>
    <mergeCell ref="A212:B212"/>
    <mergeCell ref="D212:E212"/>
    <mergeCell ref="A186:B186"/>
    <mergeCell ref="D186:E186"/>
    <mergeCell ref="A189:B189"/>
    <mergeCell ref="D189:E189"/>
    <mergeCell ref="A193:B193"/>
    <mergeCell ref="D193:E193"/>
    <mergeCell ref="A175:B175"/>
    <mergeCell ref="D175:E175"/>
    <mergeCell ref="A176:B176"/>
    <mergeCell ref="D176:E176"/>
    <mergeCell ref="A184:B184"/>
    <mergeCell ref="D184:E184"/>
    <mergeCell ref="A167:B167"/>
    <mergeCell ref="D167:E167"/>
    <mergeCell ref="A169:B169"/>
    <mergeCell ref="D169:E169"/>
    <mergeCell ref="A173:B173"/>
    <mergeCell ref="D173:E173"/>
    <mergeCell ref="A158:B158"/>
    <mergeCell ref="D158:E158"/>
    <mergeCell ref="A160:B160"/>
    <mergeCell ref="D160:E160"/>
    <mergeCell ref="A163:B163"/>
    <mergeCell ref="D163:E163"/>
    <mergeCell ref="A137:B137"/>
    <mergeCell ref="D137:E137"/>
    <mergeCell ref="A138:B138"/>
    <mergeCell ref="D138:E138"/>
    <mergeCell ref="A156:B156"/>
    <mergeCell ref="D156:E156"/>
    <mergeCell ref="A121:B121"/>
    <mergeCell ref="D121:E121"/>
    <mergeCell ref="A130:B130"/>
    <mergeCell ref="D130:E130"/>
    <mergeCell ref="A132:B132"/>
    <mergeCell ref="D132:E132"/>
    <mergeCell ref="A106:B106"/>
    <mergeCell ref="D106:E106"/>
    <mergeCell ref="A112:B112"/>
    <mergeCell ref="D112:E112"/>
    <mergeCell ref="A119:B119"/>
    <mergeCell ref="D119:E119"/>
    <mergeCell ref="A92:B92"/>
    <mergeCell ref="D92:E92"/>
    <mergeCell ref="A97:B97"/>
    <mergeCell ref="D97:E97"/>
    <mergeCell ref="A104:B104"/>
    <mergeCell ref="D104:E104"/>
    <mergeCell ref="A80:B80"/>
    <mergeCell ref="D80:E80"/>
    <mergeCell ref="A84:B84"/>
    <mergeCell ref="D84:E84"/>
    <mergeCell ref="A89:B89"/>
    <mergeCell ref="D89:E89"/>
    <mergeCell ref="A72:B72"/>
    <mergeCell ref="D72:E72"/>
    <mergeCell ref="A74:B74"/>
    <mergeCell ref="D74:E74"/>
    <mergeCell ref="A76:B76"/>
    <mergeCell ref="D76:E76"/>
    <mergeCell ref="A66:B66"/>
    <mergeCell ref="D66:E66"/>
    <mergeCell ref="A68:B68"/>
    <mergeCell ref="D68:E68"/>
    <mergeCell ref="A70:B70"/>
    <mergeCell ref="D70:E70"/>
    <mergeCell ref="A20:B20"/>
    <mergeCell ref="D20:E20"/>
    <mergeCell ref="A22:B22"/>
    <mergeCell ref="D22:E22"/>
    <mergeCell ref="A56:B56"/>
    <mergeCell ref="D56:E56"/>
    <mergeCell ref="A57:B57"/>
    <mergeCell ref="D57:E57"/>
    <mergeCell ref="A64:B64"/>
    <mergeCell ref="D64:E64"/>
    <mergeCell ref="A34:B34"/>
    <mergeCell ref="D34:E34"/>
    <mergeCell ref="A45:B45"/>
    <mergeCell ref="A48:B48"/>
    <mergeCell ref="A52:B52"/>
    <mergeCell ref="D52:E52"/>
    <mergeCell ref="A1:W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J253:K253"/>
    <mergeCell ref="J254:K254"/>
    <mergeCell ref="J255:K255"/>
    <mergeCell ref="J256:K256"/>
    <mergeCell ref="M260:N260"/>
    <mergeCell ref="J250:K250"/>
    <mergeCell ref="B280:C280"/>
    <mergeCell ref="T2:W2"/>
    <mergeCell ref="A10:B10"/>
    <mergeCell ref="D10:E10"/>
    <mergeCell ref="A12:B12"/>
    <mergeCell ref="D12:E12"/>
    <mergeCell ref="A14:B14"/>
    <mergeCell ref="D14:E14"/>
    <mergeCell ref="A16:B16"/>
    <mergeCell ref="D16:E16"/>
    <mergeCell ref="A25:B25"/>
    <mergeCell ref="D25:E25"/>
    <mergeCell ref="A27:B27"/>
    <mergeCell ref="D27:E27"/>
    <mergeCell ref="A29:B29"/>
    <mergeCell ref="D29:E29"/>
    <mergeCell ref="A18:B18"/>
    <mergeCell ref="D18:E18"/>
  </mergeCells>
  <pageMargins left="0.7" right="0.7" top="0.75" bottom="0.75" header="0.3" footer="0.3"/>
  <pageSetup paperSize="8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82" workbookViewId="0">
      <selection activeCell="G16" sqref="G16"/>
    </sheetView>
  </sheetViews>
  <sheetFormatPr defaultRowHeight="12" x14ac:dyDescent="0.25"/>
  <cols>
    <col min="1" max="1" width="4.5703125" style="169" customWidth="1"/>
    <col min="2" max="2" width="12.28515625" style="216" customWidth="1"/>
    <col min="3" max="3" width="35.140625" style="216" customWidth="1"/>
    <col min="4" max="4" width="66.7109375" style="216" customWidth="1"/>
    <col min="5" max="5" width="6.85546875" style="169" customWidth="1"/>
    <col min="6" max="6" width="11.7109375" style="169" customWidth="1"/>
    <col min="7" max="7" width="10" style="329" bestFit="1" customWidth="1"/>
    <col min="8" max="8" width="10" style="170" bestFit="1" customWidth="1"/>
    <col min="9" max="9" width="12.42578125" style="285" customWidth="1"/>
    <col min="10" max="10" width="12.140625" style="285" customWidth="1"/>
    <col min="11" max="222" width="9.140625" style="169"/>
    <col min="223" max="223" width="3.85546875" style="169" customWidth="1"/>
    <col min="224" max="224" width="6.140625" style="169" customWidth="1"/>
    <col min="225" max="225" width="15.42578125" style="169" customWidth="1"/>
    <col min="226" max="226" width="28.140625" style="169" customWidth="1"/>
    <col min="227" max="227" width="10.5703125" style="169" customWidth="1"/>
    <col min="228" max="228" width="11.5703125" style="169" customWidth="1"/>
    <col min="229" max="478" width="9.140625" style="169"/>
    <col min="479" max="479" width="3.85546875" style="169" customWidth="1"/>
    <col min="480" max="480" width="6.140625" style="169" customWidth="1"/>
    <col min="481" max="481" width="15.42578125" style="169" customWidth="1"/>
    <col min="482" max="482" width="28.140625" style="169" customWidth="1"/>
    <col min="483" max="483" width="10.5703125" style="169" customWidth="1"/>
    <col min="484" max="484" width="11.5703125" style="169" customWidth="1"/>
    <col min="485" max="734" width="9.140625" style="169"/>
    <col min="735" max="735" width="3.85546875" style="169" customWidth="1"/>
    <col min="736" max="736" width="6.140625" style="169" customWidth="1"/>
    <col min="737" max="737" width="15.42578125" style="169" customWidth="1"/>
    <col min="738" max="738" width="28.140625" style="169" customWidth="1"/>
    <col min="739" max="739" width="10.5703125" style="169" customWidth="1"/>
    <col min="740" max="740" width="11.5703125" style="169" customWidth="1"/>
    <col min="741" max="990" width="9.140625" style="169"/>
    <col min="991" max="991" width="3.85546875" style="169" customWidth="1"/>
    <col min="992" max="992" width="6.140625" style="169" customWidth="1"/>
    <col min="993" max="993" width="15.42578125" style="169" customWidth="1"/>
    <col min="994" max="994" width="28.140625" style="169" customWidth="1"/>
    <col min="995" max="995" width="10.5703125" style="169" customWidth="1"/>
    <col min="996" max="996" width="11.5703125" style="169" customWidth="1"/>
    <col min="997" max="1246" width="9.140625" style="169"/>
    <col min="1247" max="1247" width="3.85546875" style="169" customWidth="1"/>
    <col min="1248" max="1248" width="6.140625" style="169" customWidth="1"/>
    <col min="1249" max="1249" width="15.42578125" style="169" customWidth="1"/>
    <col min="1250" max="1250" width="28.140625" style="169" customWidth="1"/>
    <col min="1251" max="1251" width="10.5703125" style="169" customWidth="1"/>
    <col min="1252" max="1252" width="11.5703125" style="169" customWidth="1"/>
    <col min="1253" max="1502" width="9.140625" style="169"/>
    <col min="1503" max="1503" width="3.85546875" style="169" customWidth="1"/>
    <col min="1504" max="1504" width="6.140625" style="169" customWidth="1"/>
    <col min="1505" max="1505" width="15.42578125" style="169" customWidth="1"/>
    <col min="1506" max="1506" width="28.140625" style="169" customWidth="1"/>
    <col min="1507" max="1507" width="10.5703125" style="169" customWidth="1"/>
    <col min="1508" max="1508" width="11.5703125" style="169" customWidth="1"/>
    <col min="1509" max="1758" width="9.140625" style="169"/>
    <col min="1759" max="1759" width="3.85546875" style="169" customWidth="1"/>
    <col min="1760" max="1760" width="6.140625" style="169" customWidth="1"/>
    <col min="1761" max="1761" width="15.42578125" style="169" customWidth="1"/>
    <col min="1762" max="1762" width="28.140625" style="169" customWidth="1"/>
    <col min="1763" max="1763" width="10.5703125" style="169" customWidth="1"/>
    <col min="1764" max="1764" width="11.5703125" style="169" customWidth="1"/>
    <col min="1765" max="2014" width="9.140625" style="169"/>
    <col min="2015" max="2015" width="3.85546875" style="169" customWidth="1"/>
    <col min="2016" max="2016" width="6.140625" style="169" customWidth="1"/>
    <col min="2017" max="2017" width="15.42578125" style="169" customWidth="1"/>
    <col min="2018" max="2018" width="28.140625" style="169" customWidth="1"/>
    <col min="2019" max="2019" width="10.5703125" style="169" customWidth="1"/>
    <col min="2020" max="2020" width="11.5703125" style="169" customWidth="1"/>
    <col min="2021" max="2270" width="9.140625" style="169"/>
    <col min="2271" max="2271" width="3.85546875" style="169" customWidth="1"/>
    <col min="2272" max="2272" width="6.140625" style="169" customWidth="1"/>
    <col min="2273" max="2273" width="15.42578125" style="169" customWidth="1"/>
    <col min="2274" max="2274" width="28.140625" style="169" customWidth="1"/>
    <col min="2275" max="2275" width="10.5703125" style="169" customWidth="1"/>
    <col min="2276" max="2276" width="11.5703125" style="169" customWidth="1"/>
    <col min="2277" max="2526" width="9.140625" style="169"/>
    <col min="2527" max="2527" width="3.85546875" style="169" customWidth="1"/>
    <col min="2528" max="2528" width="6.140625" style="169" customWidth="1"/>
    <col min="2529" max="2529" width="15.42578125" style="169" customWidth="1"/>
    <col min="2530" max="2530" width="28.140625" style="169" customWidth="1"/>
    <col min="2531" max="2531" width="10.5703125" style="169" customWidth="1"/>
    <col min="2532" max="2532" width="11.5703125" style="169" customWidth="1"/>
    <col min="2533" max="2782" width="9.140625" style="169"/>
    <col min="2783" max="2783" width="3.85546875" style="169" customWidth="1"/>
    <col min="2784" max="2784" width="6.140625" style="169" customWidth="1"/>
    <col min="2785" max="2785" width="15.42578125" style="169" customWidth="1"/>
    <col min="2786" max="2786" width="28.140625" style="169" customWidth="1"/>
    <col min="2787" max="2787" width="10.5703125" style="169" customWidth="1"/>
    <col min="2788" max="2788" width="11.5703125" style="169" customWidth="1"/>
    <col min="2789" max="3038" width="9.140625" style="169"/>
    <col min="3039" max="3039" width="3.85546875" style="169" customWidth="1"/>
    <col min="3040" max="3040" width="6.140625" style="169" customWidth="1"/>
    <col min="3041" max="3041" width="15.42578125" style="169" customWidth="1"/>
    <col min="3042" max="3042" width="28.140625" style="169" customWidth="1"/>
    <col min="3043" max="3043" width="10.5703125" style="169" customWidth="1"/>
    <col min="3044" max="3044" width="11.5703125" style="169" customWidth="1"/>
    <col min="3045" max="3294" width="9.140625" style="169"/>
    <col min="3295" max="3295" width="3.85546875" style="169" customWidth="1"/>
    <col min="3296" max="3296" width="6.140625" style="169" customWidth="1"/>
    <col min="3297" max="3297" width="15.42578125" style="169" customWidth="1"/>
    <col min="3298" max="3298" width="28.140625" style="169" customWidth="1"/>
    <col min="3299" max="3299" width="10.5703125" style="169" customWidth="1"/>
    <col min="3300" max="3300" width="11.5703125" style="169" customWidth="1"/>
    <col min="3301" max="3550" width="9.140625" style="169"/>
    <col min="3551" max="3551" width="3.85546875" style="169" customWidth="1"/>
    <col min="3552" max="3552" width="6.140625" style="169" customWidth="1"/>
    <col min="3553" max="3553" width="15.42578125" style="169" customWidth="1"/>
    <col min="3554" max="3554" width="28.140625" style="169" customWidth="1"/>
    <col min="3555" max="3555" width="10.5703125" style="169" customWidth="1"/>
    <col min="3556" max="3556" width="11.5703125" style="169" customWidth="1"/>
    <col min="3557" max="3806" width="9.140625" style="169"/>
    <col min="3807" max="3807" width="3.85546875" style="169" customWidth="1"/>
    <col min="3808" max="3808" width="6.140625" style="169" customWidth="1"/>
    <col min="3809" max="3809" width="15.42578125" style="169" customWidth="1"/>
    <col min="3810" max="3810" width="28.140625" style="169" customWidth="1"/>
    <col min="3811" max="3811" width="10.5703125" style="169" customWidth="1"/>
    <col min="3812" max="3812" width="11.5703125" style="169" customWidth="1"/>
    <col min="3813" max="4062" width="9.140625" style="169"/>
    <col min="4063" max="4063" width="3.85546875" style="169" customWidth="1"/>
    <col min="4064" max="4064" width="6.140625" style="169" customWidth="1"/>
    <col min="4065" max="4065" width="15.42578125" style="169" customWidth="1"/>
    <col min="4066" max="4066" width="28.140625" style="169" customWidth="1"/>
    <col min="4067" max="4067" width="10.5703125" style="169" customWidth="1"/>
    <col min="4068" max="4068" width="11.5703125" style="169" customWidth="1"/>
    <col min="4069" max="4318" width="9.140625" style="169"/>
    <col min="4319" max="4319" width="3.85546875" style="169" customWidth="1"/>
    <col min="4320" max="4320" width="6.140625" style="169" customWidth="1"/>
    <col min="4321" max="4321" width="15.42578125" style="169" customWidth="1"/>
    <col min="4322" max="4322" width="28.140625" style="169" customWidth="1"/>
    <col min="4323" max="4323" width="10.5703125" style="169" customWidth="1"/>
    <col min="4324" max="4324" width="11.5703125" style="169" customWidth="1"/>
    <col min="4325" max="4574" width="9.140625" style="169"/>
    <col min="4575" max="4575" width="3.85546875" style="169" customWidth="1"/>
    <col min="4576" max="4576" width="6.140625" style="169" customWidth="1"/>
    <col min="4577" max="4577" width="15.42578125" style="169" customWidth="1"/>
    <col min="4578" max="4578" width="28.140625" style="169" customWidth="1"/>
    <col min="4579" max="4579" width="10.5703125" style="169" customWidth="1"/>
    <col min="4580" max="4580" width="11.5703125" style="169" customWidth="1"/>
    <col min="4581" max="4830" width="9.140625" style="169"/>
    <col min="4831" max="4831" width="3.85546875" style="169" customWidth="1"/>
    <col min="4832" max="4832" width="6.140625" style="169" customWidth="1"/>
    <col min="4833" max="4833" width="15.42578125" style="169" customWidth="1"/>
    <col min="4834" max="4834" width="28.140625" style="169" customWidth="1"/>
    <col min="4835" max="4835" width="10.5703125" style="169" customWidth="1"/>
    <col min="4836" max="4836" width="11.5703125" style="169" customWidth="1"/>
    <col min="4837" max="5086" width="9.140625" style="169"/>
    <col min="5087" max="5087" width="3.85546875" style="169" customWidth="1"/>
    <col min="5088" max="5088" width="6.140625" style="169" customWidth="1"/>
    <col min="5089" max="5089" width="15.42578125" style="169" customWidth="1"/>
    <col min="5090" max="5090" width="28.140625" style="169" customWidth="1"/>
    <col min="5091" max="5091" width="10.5703125" style="169" customWidth="1"/>
    <col min="5092" max="5092" width="11.5703125" style="169" customWidth="1"/>
    <col min="5093" max="5342" width="9.140625" style="169"/>
    <col min="5343" max="5343" width="3.85546875" style="169" customWidth="1"/>
    <col min="5344" max="5344" width="6.140625" style="169" customWidth="1"/>
    <col min="5345" max="5345" width="15.42578125" style="169" customWidth="1"/>
    <col min="5346" max="5346" width="28.140625" style="169" customWidth="1"/>
    <col min="5347" max="5347" width="10.5703125" style="169" customWidth="1"/>
    <col min="5348" max="5348" width="11.5703125" style="169" customWidth="1"/>
    <col min="5349" max="5598" width="9.140625" style="169"/>
    <col min="5599" max="5599" width="3.85546875" style="169" customWidth="1"/>
    <col min="5600" max="5600" width="6.140625" style="169" customWidth="1"/>
    <col min="5601" max="5601" width="15.42578125" style="169" customWidth="1"/>
    <col min="5602" max="5602" width="28.140625" style="169" customWidth="1"/>
    <col min="5603" max="5603" width="10.5703125" style="169" customWidth="1"/>
    <col min="5604" max="5604" width="11.5703125" style="169" customWidth="1"/>
    <col min="5605" max="5854" width="9.140625" style="169"/>
    <col min="5855" max="5855" width="3.85546875" style="169" customWidth="1"/>
    <col min="5856" max="5856" width="6.140625" style="169" customWidth="1"/>
    <col min="5857" max="5857" width="15.42578125" style="169" customWidth="1"/>
    <col min="5858" max="5858" width="28.140625" style="169" customWidth="1"/>
    <col min="5859" max="5859" width="10.5703125" style="169" customWidth="1"/>
    <col min="5860" max="5860" width="11.5703125" style="169" customWidth="1"/>
    <col min="5861" max="6110" width="9.140625" style="169"/>
    <col min="6111" max="6111" width="3.85546875" style="169" customWidth="1"/>
    <col min="6112" max="6112" width="6.140625" style="169" customWidth="1"/>
    <col min="6113" max="6113" width="15.42578125" style="169" customWidth="1"/>
    <col min="6114" max="6114" width="28.140625" style="169" customWidth="1"/>
    <col min="6115" max="6115" width="10.5703125" style="169" customWidth="1"/>
    <col min="6116" max="6116" width="11.5703125" style="169" customWidth="1"/>
    <col min="6117" max="6366" width="9.140625" style="169"/>
    <col min="6367" max="6367" width="3.85546875" style="169" customWidth="1"/>
    <col min="6368" max="6368" width="6.140625" style="169" customWidth="1"/>
    <col min="6369" max="6369" width="15.42578125" style="169" customWidth="1"/>
    <col min="6370" max="6370" width="28.140625" style="169" customWidth="1"/>
    <col min="6371" max="6371" width="10.5703125" style="169" customWidth="1"/>
    <col min="6372" max="6372" width="11.5703125" style="169" customWidth="1"/>
    <col min="6373" max="6622" width="9.140625" style="169"/>
    <col min="6623" max="6623" width="3.85546875" style="169" customWidth="1"/>
    <col min="6624" max="6624" width="6.140625" style="169" customWidth="1"/>
    <col min="6625" max="6625" width="15.42578125" style="169" customWidth="1"/>
    <col min="6626" max="6626" width="28.140625" style="169" customWidth="1"/>
    <col min="6627" max="6627" width="10.5703125" style="169" customWidth="1"/>
    <col min="6628" max="6628" width="11.5703125" style="169" customWidth="1"/>
    <col min="6629" max="6878" width="9.140625" style="169"/>
    <col min="6879" max="6879" width="3.85546875" style="169" customWidth="1"/>
    <col min="6880" max="6880" width="6.140625" style="169" customWidth="1"/>
    <col min="6881" max="6881" width="15.42578125" style="169" customWidth="1"/>
    <col min="6882" max="6882" width="28.140625" style="169" customWidth="1"/>
    <col min="6883" max="6883" width="10.5703125" style="169" customWidth="1"/>
    <col min="6884" max="6884" width="11.5703125" style="169" customWidth="1"/>
    <col min="6885" max="7134" width="9.140625" style="169"/>
    <col min="7135" max="7135" width="3.85546875" style="169" customWidth="1"/>
    <col min="7136" max="7136" width="6.140625" style="169" customWidth="1"/>
    <col min="7137" max="7137" width="15.42578125" style="169" customWidth="1"/>
    <col min="7138" max="7138" width="28.140625" style="169" customWidth="1"/>
    <col min="7139" max="7139" width="10.5703125" style="169" customWidth="1"/>
    <col min="7140" max="7140" width="11.5703125" style="169" customWidth="1"/>
    <col min="7141" max="7390" width="9.140625" style="169"/>
    <col min="7391" max="7391" width="3.85546875" style="169" customWidth="1"/>
    <col min="7392" max="7392" width="6.140625" style="169" customWidth="1"/>
    <col min="7393" max="7393" width="15.42578125" style="169" customWidth="1"/>
    <col min="7394" max="7394" width="28.140625" style="169" customWidth="1"/>
    <col min="7395" max="7395" width="10.5703125" style="169" customWidth="1"/>
    <col min="7396" max="7396" width="11.5703125" style="169" customWidth="1"/>
    <col min="7397" max="7646" width="9.140625" style="169"/>
    <col min="7647" max="7647" width="3.85546875" style="169" customWidth="1"/>
    <col min="7648" max="7648" width="6.140625" style="169" customWidth="1"/>
    <col min="7649" max="7649" width="15.42578125" style="169" customWidth="1"/>
    <col min="7650" max="7650" width="28.140625" style="169" customWidth="1"/>
    <col min="7651" max="7651" width="10.5703125" style="169" customWidth="1"/>
    <col min="7652" max="7652" width="11.5703125" style="169" customWidth="1"/>
    <col min="7653" max="7902" width="9.140625" style="169"/>
    <col min="7903" max="7903" width="3.85546875" style="169" customWidth="1"/>
    <col min="7904" max="7904" width="6.140625" style="169" customWidth="1"/>
    <col min="7905" max="7905" width="15.42578125" style="169" customWidth="1"/>
    <col min="7906" max="7906" width="28.140625" style="169" customWidth="1"/>
    <col min="7907" max="7907" width="10.5703125" style="169" customWidth="1"/>
    <col min="7908" max="7908" width="11.5703125" style="169" customWidth="1"/>
    <col min="7909" max="8158" width="9.140625" style="169"/>
    <col min="8159" max="8159" width="3.85546875" style="169" customWidth="1"/>
    <col min="8160" max="8160" width="6.140625" style="169" customWidth="1"/>
    <col min="8161" max="8161" width="15.42578125" style="169" customWidth="1"/>
    <col min="8162" max="8162" width="28.140625" style="169" customWidth="1"/>
    <col min="8163" max="8163" width="10.5703125" style="169" customWidth="1"/>
    <col min="8164" max="8164" width="11.5703125" style="169" customWidth="1"/>
    <col min="8165" max="8414" width="9.140625" style="169"/>
    <col min="8415" max="8415" width="3.85546875" style="169" customWidth="1"/>
    <col min="8416" max="8416" width="6.140625" style="169" customWidth="1"/>
    <col min="8417" max="8417" width="15.42578125" style="169" customWidth="1"/>
    <col min="8418" max="8418" width="28.140625" style="169" customWidth="1"/>
    <col min="8419" max="8419" width="10.5703125" style="169" customWidth="1"/>
    <col min="8420" max="8420" width="11.5703125" style="169" customWidth="1"/>
    <col min="8421" max="8670" width="9.140625" style="169"/>
    <col min="8671" max="8671" width="3.85546875" style="169" customWidth="1"/>
    <col min="8672" max="8672" width="6.140625" style="169" customWidth="1"/>
    <col min="8673" max="8673" width="15.42578125" style="169" customWidth="1"/>
    <col min="8674" max="8674" width="28.140625" style="169" customWidth="1"/>
    <col min="8675" max="8675" width="10.5703125" style="169" customWidth="1"/>
    <col min="8676" max="8676" width="11.5703125" style="169" customWidth="1"/>
    <col min="8677" max="8926" width="9.140625" style="169"/>
    <col min="8927" max="8927" width="3.85546875" style="169" customWidth="1"/>
    <col min="8928" max="8928" width="6.140625" style="169" customWidth="1"/>
    <col min="8929" max="8929" width="15.42578125" style="169" customWidth="1"/>
    <col min="8930" max="8930" width="28.140625" style="169" customWidth="1"/>
    <col min="8931" max="8931" width="10.5703125" style="169" customWidth="1"/>
    <col min="8932" max="8932" width="11.5703125" style="169" customWidth="1"/>
    <col min="8933" max="9182" width="9.140625" style="169"/>
    <col min="9183" max="9183" width="3.85546875" style="169" customWidth="1"/>
    <col min="9184" max="9184" width="6.140625" style="169" customWidth="1"/>
    <col min="9185" max="9185" width="15.42578125" style="169" customWidth="1"/>
    <col min="9186" max="9186" width="28.140625" style="169" customWidth="1"/>
    <col min="9187" max="9187" width="10.5703125" style="169" customWidth="1"/>
    <col min="9188" max="9188" width="11.5703125" style="169" customWidth="1"/>
    <col min="9189" max="9438" width="9.140625" style="169"/>
    <col min="9439" max="9439" width="3.85546875" style="169" customWidth="1"/>
    <col min="9440" max="9440" width="6.140625" style="169" customWidth="1"/>
    <col min="9441" max="9441" width="15.42578125" style="169" customWidth="1"/>
    <col min="9442" max="9442" width="28.140625" style="169" customWidth="1"/>
    <col min="9443" max="9443" width="10.5703125" style="169" customWidth="1"/>
    <col min="9444" max="9444" width="11.5703125" style="169" customWidth="1"/>
    <col min="9445" max="9694" width="9.140625" style="169"/>
    <col min="9695" max="9695" width="3.85546875" style="169" customWidth="1"/>
    <col min="9696" max="9696" width="6.140625" style="169" customWidth="1"/>
    <col min="9697" max="9697" width="15.42578125" style="169" customWidth="1"/>
    <col min="9698" max="9698" width="28.140625" style="169" customWidth="1"/>
    <col min="9699" max="9699" width="10.5703125" style="169" customWidth="1"/>
    <col min="9700" max="9700" width="11.5703125" style="169" customWidth="1"/>
    <col min="9701" max="9950" width="9.140625" style="169"/>
    <col min="9951" max="9951" width="3.85546875" style="169" customWidth="1"/>
    <col min="9952" max="9952" width="6.140625" style="169" customWidth="1"/>
    <col min="9953" max="9953" width="15.42578125" style="169" customWidth="1"/>
    <col min="9954" max="9954" width="28.140625" style="169" customWidth="1"/>
    <col min="9955" max="9955" width="10.5703125" style="169" customWidth="1"/>
    <col min="9956" max="9956" width="11.5703125" style="169" customWidth="1"/>
    <col min="9957" max="10206" width="9.140625" style="169"/>
    <col min="10207" max="10207" width="3.85546875" style="169" customWidth="1"/>
    <col min="10208" max="10208" width="6.140625" style="169" customWidth="1"/>
    <col min="10209" max="10209" width="15.42578125" style="169" customWidth="1"/>
    <col min="10210" max="10210" width="28.140625" style="169" customWidth="1"/>
    <col min="10211" max="10211" width="10.5703125" style="169" customWidth="1"/>
    <col min="10212" max="10212" width="11.5703125" style="169" customWidth="1"/>
    <col min="10213" max="10462" width="9.140625" style="169"/>
    <col min="10463" max="10463" width="3.85546875" style="169" customWidth="1"/>
    <col min="10464" max="10464" width="6.140625" style="169" customWidth="1"/>
    <col min="10465" max="10465" width="15.42578125" style="169" customWidth="1"/>
    <col min="10466" max="10466" width="28.140625" style="169" customWidth="1"/>
    <col min="10467" max="10467" width="10.5703125" style="169" customWidth="1"/>
    <col min="10468" max="10468" width="11.5703125" style="169" customWidth="1"/>
    <col min="10469" max="10718" width="9.140625" style="169"/>
    <col min="10719" max="10719" width="3.85546875" style="169" customWidth="1"/>
    <col min="10720" max="10720" width="6.140625" style="169" customWidth="1"/>
    <col min="10721" max="10721" width="15.42578125" style="169" customWidth="1"/>
    <col min="10722" max="10722" width="28.140625" style="169" customWidth="1"/>
    <col min="10723" max="10723" width="10.5703125" style="169" customWidth="1"/>
    <col min="10724" max="10724" width="11.5703125" style="169" customWidth="1"/>
    <col min="10725" max="10974" width="9.140625" style="169"/>
    <col min="10975" max="10975" width="3.85546875" style="169" customWidth="1"/>
    <col min="10976" max="10976" width="6.140625" style="169" customWidth="1"/>
    <col min="10977" max="10977" width="15.42578125" style="169" customWidth="1"/>
    <col min="10978" max="10978" width="28.140625" style="169" customWidth="1"/>
    <col min="10979" max="10979" width="10.5703125" style="169" customWidth="1"/>
    <col min="10980" max="10980" width="11.5703125" style="169" customWidth="1"/>
    <col min="10981" max="11230" width="9.140625" style="169"/>
    <col min="11231" max="11231" width="3.85546875" style="169" customWidth="1"/>
    <col min="11232" max="11232" width="6.140625" style="169" customWidth="1"/>
    <col min="11233" max="11233" width="15.42578125" style="169" customWidth="1"/>
    <col min="11234" max="11234" width="28.140625" style="169" customWidth="1"/>
    <col min="11235" max="11235" width="10.5703125" style="169" customWidth="1"/>
    <col min="11236" max="11236" width="11.5703125" style="169" customWidth="1"/>
    <col min="11237" max="11486" width="9.140625" style="169"/>
    <col min="11487" max="11487" width="3.85546875" style="169" customWidth="1"/>
    <col min="11488" max="11488" width="6.140625" style="169" customWidth="1"/>
    <col min="11489" max="11489" width="15.42578125" style="169" customWidth="1"/>
    <col min="11490" max="11490" width="28.140625" style="169" customWidth="1"/>
    <col min="11491" max="11491" width="10.5703125" style="169" customWidth="1"/>
    <col min="11492" max="11492" width="11.5703125" style="169" customWidth="1"/>
    <col min="11493" max="11742" width="9.140625" style="169"/>
    <col min="11743" max="11743" width="3.85546875" style="169" customWidth="1"/>
    <col min="11744" max="11744" width="6.140625" style="169" customWidth="1"/>
    <col min="11745" max="11745" width="15.42578125" style="169" customWidth="1"/>
    <col min="11746" max="11746" width="28.140625" style="169" customWidth="1"/>
    <col min="11747" max="11747" width="10.5703125" style="169" customWidth="1"/>
    <col min="11748" max="11748" width="11.5703125" style="169" customWidth="1"/>
    <col min="11749" max="11998" width="9.140625" style="169"/>
    <col min="11999" max="11999" width="3.85546875" style="169" customWidth="1"/>
    <col min="12000" max="12000" width="6.140625" style="169" customWidth="1"/>
    <col min="12001" max="12001" width="15.42578125" style="169" customWidth="1"/>
    <col min="12002" max="12002" width="28.140625" style="169" customWidth="1"/>
    <col min="12003" max="12003" width="10.5703125" style="169" customWidth="1"/>
    <col min="12004" max="12004" width="11.5703125" style="169" customWidth="1"/>
    <col min="12005" max="12254" width="9.140625" style="169"/>
    <col min="12255" max="12255" width="3.85546875" style="169" customWidth="1"/>
    <col min="12256" max="12256" width="6.140625" style="169" customWidth="1"/>
    <col min="12257" max="12257" width="15.42578125" style="169" customWidth="1"/>
    <col min="12258" max="12258" width="28.140625" style="169" customWidth="1"/>
    <col min="12259" max="12259" width="10.5703125" style="169" customWidth="1"/>
    <col min="12260" max="12260" width="11.5703125" style="169" customWidth="1"/>
    <col min="12261" max="12510" width="9.140625" style="169"/>
    <col min="12511" max="12511" width="3.85546875" style="169" customWidth="1"/>
    <col min="12512" max="12512" width="6.140625" style="169" customWidth="1"/>
    <col min="12513" max="12513" width="15.42578125" style="169" customWidth="1"/>
    <col min="12514" max="12514" width="28.140625" style="169" customWidth="1"/>
    <col min="12515" max="12515" width="10.5703125" style="169" customWidth="1"/>
    <col min="12516" max="12516" width="11.5703125" style="169" customWidth="1"/>
    <col min="12517" max="12766" width="9.140625" style="169"/>
    <col min="12767" max="12767" width="3.85546875" style="169" customWidth="1"/>
    <col min="12768" max="12768" width="6.140625" style="169" customWidth="1"/>
    <col min="12769" max="12769" width="15.42578125" style="169" customWidth="1"/>
    <col min="12770" max="12770" width="28.140625" style="169" customWidth="1"/>
    <col min="12771" max="12771" width="10.5703125" style="169" customWidth="1"/>
    <col min="12772" max="12772" width="11.5703125" style="169" customWidth="1"/>
    <col min="12773" max="13022" width="9.140625" style="169"/>
    <col min="13023" max="13023" width="3.85546875" style="169" customWidth="1"/>
    <col min="13024" max="13024" width="6.140625" style="169" customWidth="1"/>
    <col min="13025" max="13025" width="15.42578125" style="169" customWidth="1"/>
    <col min="13026" max="13026" width="28.140625" style="169" customWidth="1"/>
    <col min="13027" max="13027" width="10.5703125" style="169" customWidth="1"/>
    <col min="13028" max="13028" width="11.5703125" style="169" customWidth="1"/>
    <col min="13029" max="13278" width="9.140625" style="169"/>
    <col min="13279" max="13279" width="3.85546875" style="169" customWidth="1"/>
    <col min="13280" max="13280" width="6.140625" style="169" customWidth="1"/>
    <col min="13281" max="13281" width="15.42578125" style="169" customWidth="1"/>
    <col min="13282" max="13282" width="28.140625" style="169" customWidth="1"/>
    <col min="13283" max="13283" width="10.5703125" style="169" customWidth="1"/>
    <col min="13284" max="13284" width="11.5703125" style="169" customWidth="1"/>
    <col min="13285" max="13534" width="9.140625" style="169"/>
    <col min="13535" max="13535" width="3.85546875" style="169" customWidth="1"/>
    <col min="13536" max="13536" width="6.140625" style="169" customWidth="1"/>
    <col min="13537" max="13537" width="15.42578125" style="169" customWidth="1"/>
    <col min="13538" max="13538" width="28.140625" style="169" customWidth="1"/>
    <col min="13539" max="13539" width="10.5703125" style="169" customWidth="1"/>
    <col min="13540" max="13540" width="11.5703125" style="169" customWidth="1"/>
    <col min="13541" max="13790" width="9.140625" style="169"/>
    <col min="13791" max="13791" width="3.85546875" style="169" customWidth="1"/>
    <col min="13792" max="13792" width="6.140625" style="169" customWidth="1"/>
    <col min="13793" max="13793" width="15.42578125" style="169" customWidth="1"/>
    <col min="13794" max="13794" width="28.140625" style="169" customWidth="1"/>
    <col min="13795" max="13795" width="10.5703125" style="169" customWidth="1"/>
    <col min="13796" max="13796" width="11.5703125" style="169" customWidth="1"/>
    <col min="13797" max="14046" width="9.140625" style="169"/>
    <col min="14047" max="14047" width="3.85546875" style="169" customWidth="1"/>
    <col min="14048" max="14048" width="6.140625" style="169" customWidth="1"/>
    <col min="14049" max="14049" width="15.42578125" style="169" customWidth="1"/>
    <col min="14050" max="14050" width="28.140625" style="169" customWidth="1"/>
    <col min="14051" max="14051" width="10.5703125" style="169" customWidth="1"/>
    <col min="14052" max="14052" width="11.5703125" style="169" customWidth="1"/>
    <col min="14053" max="14302" width="9.140625" style="169"/>
    <col min="14303" max="14303" width="3.85546875" style="169" customWidth="1"/>
    <col min="14304" max="14304" width="6.140625" style="169" customWidth="1"/>
    <col min="14305" max="14305" width="15.42578125" style="169" customWidth="1"/>
    <col min="14306" max="14306" width="28.140625" style="169" customWidth="1"/>
    <col min="14307" max="14307" width="10.5703125" style="169" customWidth="1"/>
    <col min="14308" max="14308" width="11.5703125" style="169" customWidth="1"/>
    <col min="14309" max="14558" width="9.140625" style="169"/>
    <col min="14559" max="14559" width="3.85546875" style="169" customWidth="1"/>
    <col min="14560" max="14560" width="6.140625" style="169" customWidth="1"/>
    <col min="14561" max="14561" width="15.42578125" style="169" customWidth="1"/>
    <col min="14562" max="14562" width="28.140625" style="169" customWidth="1"/>
    <col min="14563" max="14563" width="10.5703125" style="169" customWidth="1"/>
    <col min="14564" max="14564" width="11.5703125" style="169" customWidth="1"/>
    <col min="14565" max="14814" width="9.140625" style="169"/>
    <col min="14815" max="14815" width="3.85546875" style="169" customWidth="1"/>
    <col min="14816" max="14816" width="6.140625" style="169" customWidth="1"/>
    <col min="14817" max="14817" width="15.42578125" style="169" customWidth="1"/>
    <col min="14818" max="14818" width="28.140625" style="169" customWidth="1"/>
    <col min="14819" max="14819" width="10.5703125" style="169" customWidth="1"/>
    <col min="14820" max="14820" width="11.5703125" style="169" customWidth="1"/>
    <col min="14821" max="15070" width="9.140625" style="169"/>
    <col min="15071" max="15071" width="3.85546875" style="169" customWidth="1"/>
    <col min="15072" max="15072" width="6.140625" style="169" customWidth="1"/>
    <col min="15073" max="15073" width="15.42578125" style="169" customWidth="1"/>
    <col min="15074" max="15074" width="28.140625" style="169" customWidth="1"/>
    <col min="15075" max="15075" width="10.5703125" style="169" customWidth="1"/>
    <col min="15076" max="15076" width="11.5703125" style="169" customWidth="1"/>
    <col min="15077" max="15326" width="9.140625" style="169"/>
    <col min="15327" max="15327" width="3.85546875" style="169" customWidth="1"/>
    <col min="15328" max="15328" width="6.140625" style="169" customWidth="1"/>
    <col min="15329" max="15329" width="15.42578125" style="169" customWidth="1"/>
    <col min="15330" max="15330" width="28.140625" style="169" customWidth="1"/>
    <col min="15331" max="15331" width="10.5703125" style="169" customWidth="1"/>
    <col min="15332" max="15332" width="11.5703125" style="169" customWidth="1"/>
    <col min="15333" max="15582" width="9.140625" style="169"/>
    <col min="15583" max="15583" width="3.85546875" style="169" customWidth="1"/>
    <col min="15584" max="15584" width="6.140625" style="169" customWidth="1"/>
    <col min="15585" max="15585" width="15.42578125" style="169" customWidth="1"/>
    <col min="15586" max="15586" width="28.140625" style="169" customWidth="1"/>
    <col min="15587" max="15587" width="10.5703125" style="169" customWidth="1"/>
    <col min="15588" max="15588" width="11.5703125" style="169" customWidth="1"/>
    <col min="15589" max="15838" width="9.140625" style="169"/>
    <col min="15839" max="15839" width="3.85546875" style="169" customWidth="1"/>
    <col min="15840" max="15840" width="6.140625" style="169" customWidth="1"/>
    <col min="15841" max="15841" width="15.42578125" style="169" customWidth="1"/>
    <col min="15842" max="15842" width="28.140625" style="169" customWidth="1"/>
    <col min="15843" max="15843" width="10.5703125" style="169" customWidth="1"/>
    <col min="15844" max="15844" width="11.5703125" style="169" customWidth="1"/>
    <col min="15845" max="16094" width="9.140625" style="169"/>
    <col min="16095" max="16095" width="3.85546875" style="169" customWidth="1"/>
    <col min="16096" max="16096" width="6.140625" style="169" customWidth="1"/>
    <col min="16097" max="16097" width="15.42578125" style="169" customWidth="1"/>
    <col min="16098" max="16098" width="28.140625" style="169" customWidth="1"/>
    <col min="16099" max="16099" width="10.5703125" style="169" customWidth="1"/>
    <col min="16100" max="16100" width="11.5703125" style="169" customWidth="1"/>
    <col min="16101" max="16384" width="9.140625" style="169"/>
  </cols>
  <sheetData>
    <row r="1" spans="1:10" x14ac:dyDescent="0.25">
      <c r="A1" s="560" t="s">
        <v>695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s="170" customFormat="1" ht="39" customHeight="1" x14ac:dyDescent="0.25">
      <c r="A2" s="582" t="s">
        <v>671</v>
      </c>
      <c r="B2" s="433" t="s">
        <v>134</v>
      </c>
      <c r="C2" s="522" t="s">
        <v>138</v>
      </c>
      <c r="D2" s="522" t="s">
        <v>139</v>
      </c>
      <c r="E2" s="564" t="s">
        <v>678</v>
      </c>
      <c r="F2" s="565"/>
      <c r="G2" s="559" t="s">
        <v>696</v>
      </c>
      <c r="H2" s="559"/>
      <c r="I2" s="559"/>
      <c r="J2" s="559"/>
    </row>
    <row r="3" spans="1:10" s="170" customFormat="1" ht="33.75" x14ac:dyDescent="0.25">
      <c r="A3" s="583"/>
      <c r="B3" s="433"/>
      <c r="C3" s="522"/>
      <c r="D3" s="522"/>
      <c r="E3" s="284" t="s">
        <v>668</v>
      </c>
      <c r="F3" s="284" t="s">
        <v>7</v>
      </c>
      <c r="G3" s="172" t="s">
        <v>141</v>
      </c>
      <c r="H3" s="284" t="s">
        <v>680</v>
      </c>
      <c r="I3" s="172" t="s">
        <v>681</v>
      </c>
      <c r="J3" s="172" t="s">
        <v>682</v>
      </c>
    </row>
    <row r="4" spans="1:10" x14ac:dyDescent="0.25">
      <c r="A4" s="173" t="s">
        <v>144</v>
      </c>
      <c r="B4" s="174" t="s">
        <v>10</v>
      </c>
      <c r="C4" s="175" t="s">
        <v>145</v>
      </c>
      <c r="D4" s="175" t="s">
        <v>146</v>
      </c>
      <c r="E4" s="76">
        <v>1</v>
      </c>
      <c r="F4" s="286">
        <v>205070</v>
      </c>
      <c r="G4" s="76">
        <v>1</v>
      </c>
      <c r="H4" s="286">
        <v>205070</v>
      </c>
      <c r="I4" s="287">
        <v>205070</v>
      </c>
      <c r="J4" s="197"/>
    </row>
    <row r="5" spans="1:10" s="183" customFormat="1" x14ac:dyDescent="0.25">
      <c r="A5" s="526" t="s">
        <v>208</v>
      </c>
      <c r="B5" s="526"/>
      <c r="C5" s="525"/>
      <c r="D5" s="525"/>
      <c r="E5" s="10">
        <f>SUM(E4:E4)</f>
        <v>1</v>
      </c>
      <c r="F5" s="16">
        <v>205070</v>
      </c>
      <c r="G5" s="10">
        <f>SUM(G4:G4)</f>
        <v>1</v>
      </c>
      <c r="H5" s="16">
        <v>205070</v>
      </c>
      <c r="I5" s="193">
        <f>SUM(I4:I4)</f>
        <v>205070</v>
      </c>
      <c r="J5" s="193">
        <f>SUM(J4:J4)</f>
        <v>0</v>
      </c>
    </row>
    <row r="6" spans="1:10" s="170" customFormat="1" x14ac:dyDescent="0.25">
      <c r="A6" s="173" t="s">
        <v>144</v>
      </c>
      <c r="B6" s="174" t="s">
        <v>23</v>
      </c>
      <c r="C6" s="175" t="s">
        <v>209</v>
      </c>
      <c r="D6" s="175" t="s">
        <v>210</v>
      </c>
      <c r="E6" s="76">
        <v>1</v>
      </c>
      <c r="F6" s="9">
        <v>71000</v>
      </c>
      <c r="G6" s="76">
        <v>1</v>
      </c>
      <c r="H6" s="290">
        <v>71000</v>
      </c>
      <c r="I6" s="290">
        <v>71000</v>
      </c>
      <c r="J6" s="290"/>
    </row>
    <row r="7" spans="1:10" s="184" customFormat="1" x14ac:dyDescent="0.25">
      <c r="A7" s="526" t="s">
        <v>212</v>
      </c>
      <c r="B7" s="526"/>
      <c r="C7" s="526"/>
      <c r="D7" s="526"/>
      <c r="E7" s="10">
        <f t="shared" ref="E7:G7" si="0">SUM(E6)</f>
        <v>1</v>
      </c>
      <c r="F7" s="11">
        <v>71000</v>
      </c>
      <c r="G7" s="10">
        <f t="shared" si="0"/>
        <v>1</v>
      </c>
      <c r="H7" s="11">
        <v>71000</v>
      </c>
      <c r="I7" s="208">
        <f>SUM(I6)</f>
        <v>71000</v>
      </c>
      <c r="J7" s="208">
        <f>SUM(J6)</f>
        <v>0</v>
      </c>
    </row>
    <row r="8" spans="1:10" x14ac:dyDescent="0.25">
      <c r="A8" s="173" t="s">
        <v>144</v>
      </c>
      <c r="B8" s="174" t="s">
        <v>39</v>
      </c>
      <c r="C8" s="175" t="s">
        <v>263</v>
      </c>
      <c r="D8" s="175" t="s">
        <v>264</v>
      </c>
      <c r="E8" s="198">
        <v>1</v>
      </c>
      <c r="F8" s="185">
        <v>123000</v>
      </c>
      <c r="G8" s="198">
        <v>1</v>
      </c>
      <c r="H8" s="197">
        <v>123000</v>
      </c>
      <c r="I8" s="197">
        <v>123000</v>
      </c>
      <c r="J8" s="197"/>
    </row>
    <row r="9" spans="1:10" x14ac:dyDescent="0.25">
      <c r="A9" s="173" t="s">
        <v>144</v>
      </c>
      <c r="B9" s="174" t="s">
        <v>39</v>
      </c>
      <c r="C9" s="175" t="s">
        <v>266</v>
      </c>
      <c r="D9" s="175" t="s">
        <v>267</v>
      </c>
      <c r="E9" s="198">
        <v>1</v>
      </c>
      <c r="F9" s="185">
        <v>67350</v>
      </c>
      <c r="G9" s="198">
        <v>1</v>
      </c>
      <c r="H9" s="197">
        <v>67350</v>
      </c>
      <c r="I9" s="197">
        <v>67350</v>
      </c>
      <c r="J9" s="197"/>
    </row>
    <row r="10" spans="1:10" s="183" customFormat="1" x14ac:dyDescent="0.25">
      <c r="A10" s="526" t="s">
        <v>504</v>
      </c>
      <c r="B10" s="526"/>
      <c r="C10" s="187"/>
      <c r="D10" s="187"/>
      <c r="E10" s="182">
        <f>SUM(E8:E9)</f>
        <v>2</v>
      </c>
      <c r="F10" s="16">
        <v>190350</v>
      </c>
      <c r="G10" s="182">
        <f>SUM(G8:G9)</f>
        <v>2</v>
      </c>
      <c r="H10" s="16">
        <v>190350</v>
      </c>
      <c r="I10" s="193">
        <f>SUM(I8:I9)</f>
        <v>190350</v>
      </c>
      <c r="J10" s="193">
        <f>SUM(J8:J9)</f>
        <v>0</v>
      </c>
    </row>
    <row r="11" spans="1:10" ht="24" x14ac:dyDescent="0.25">
      <c r="A11" s="173" t="s">
        <v>144</v>
      </c>
      <c r="B11" s="4" t="s">
        <v>45</v>
      </c>
      <c r="C11" s="175" t="s">
        <v>303</v>
      </c>
      <c r="D11" s="175" t="s">
        <v>304</v>
      </c>
      <c r="E11" s="6">
        <v>1</v>
      </c>
      <c r="F11" s="185">
        <v>23500</v>
      </c>
      <c r="G11" s="6">
        <v>1</v>
      </c>
      <c r="H11" s="185">
        <v>23500</v>
      </c>
      <c r="I11" s="185">
        <v>23500</v>
      </c>
      <c r="J11" s="197"/>
    </row>
    <row r="12" spans="1:10" s="183" customFormat="1" x14ac:dyDescent="0.25">
      <c r="A12" s="526" t="s">
        <v>332</v>
      </c>
      <c r="B12" s="526"/>
      <c r="C12" s="526"/>
      <c r="D12" s="526"/>
      <c r="E12" s="10">
        <f>SUM(E11:E11)</f>
        <v>1</v>
      </c>
      <c r="F12" s="16">
        <v>23500</v>
      </c>
      <c r="G12" s="10">
        <f>SUM(G11:G11)</f>
        <v>1</v>
      </c>
      <c r="H12" s="16">
        <v>23500</v>
      </c>
      <c r="I12" s="193">
        <f>SUM(I11:I11)</f>
        <v>23500</v>
      </c>
      <c r="J12" s="193">
        <f>SUM(J11:J11)</f>
        <v>0</v>
      </c>
    </row>
    <row r="13" spans="1:10" ht="24" x14ac:dyDescent="0.25">
      <c r="A13" s="173" t="s">
        <v>144</v>
      </c>
      <c r="B13" s="174" t="s">
        <v>47</v>
      </c>
      <c r="C13" s="175" t="s">
        <v>348</v>
      </c>
      <c r="D13" s="175" t="s">
        <v>349</v>
      </c>
      <c r="E13" s="76">
        <v>1</v>
      </c>
      <c r="F13" s="291">
        <v>19885.994999999999</v>
      </c>
      <c r="G13" s="76">
        <v>1</v>
      </c>
      <c r="H13" s="292">
        <v>19885.994999999999</v>
      </c>
      <c r="I13" s="292">
        <v>19885.994999999999</v>
      </c>
      <c r="J13" s="197"/>
    </row>
    <row r="14" spans="1:10" s="183" customFormat="1" x14ac:dyDescent="0.25">
      <c r="A14" s="526" t="s">
        <v>522</v>
      </c>
      <c r="B14" s="526"/>
      <c r="C14" s="526"/>
      <c r="D14" s="526"/>
      <c r="E14" s="10">
        <f>SUM(E13:E13)</f>
        <v>1</v>
      </c>
      <c r="F14" s="11">
        <v>19885.994999999999</v>
      </c>
      <c r="G14" s="10">
        <f>SUM(G13:G13)</f>
        <v>1</v>
      </c>
      <c r="H14" s="11">
        <v>19885.994999999999</v>
      </c>
      <c r="I14" s="193">
        <f>SUM(I13:I13)</f>
        <v>19885.994999999999</v>
      </c>
      <c r="J14" s="193">
        <f>SUM(J13:J13)</f>
        <v>0</v>
      </c>
    </row>
    <row r="15" spans="1:10" s="183" customFormat="1" x14ac:dyDescent="0.25">
      <c r="A15" s="447" t="s">
        <v>523</v>
      </c>
      <c r="B15" s="447"/>
      <c r="C15" s="447"/>
      <c r="D15" s="447"/>
      <c r="E15" s="23">
        <f>E14+E12+E10+E7+E5</f>
        <v>6</v>
      </c>
      <c r="F15" s="21">
        <f t="shared" ref="F15:J15" si="1">F14+F12+F10+F7+F5</f>
        <v>509805.995</v>
      </c>
      <c r="G15" s="23">
        <f t="shared" si="1"/>
        <v>6</v>
      </c>
      <c r="H15" s="21">
        <f t="shared" si="1"/>
        <v>509805.995</v>
      </c>
      <c r="I15" s="21">
        <f t="shared" si="1"/>
        <v>509805.995</v>
      </c>
      <c r="J15" s="21">
        <f t="shared" si="1"/>
        <v>0</v>
      </c>
    </row>
    <row r="16" spans="1:10" x14ac:dyDescent="0.25">
      <c r="A16" s="189" t="s">
        <v>148</v>
      </c>
      <c r="B16" s="174" t="s">
        <v>10</v>
      </c>
      <c r="C16" s="190" t="s">
        <v>149</v>
      </c>
      <c r="D16" s="190" t="s">
        <v>150</v>
      </c>
      <c r="E16" s="178">
        <v>1</v>
      </c>
      <c r="F16" s="292">
        <v>95715</v>
      </c>
      <c r="G16" s="178">
        <v>1</v>
      </c>
      <c r="H16" s="292">
        <v>95715</v>
      </c>
      <c r="I16" s="197">
        <v>78936</v>
      </c>
      <c r="J16" s="197">
        <v>16779</v>
      </c>
    </row>
    <row r="17" spans="1:10" x14ac:dyDescent="0.25">
      <c r="A17" s="189" t="s">
        <v>148</v>
      </c>
      <c r="B17" s="174" t="s">
        <v>10</v>
      </c>
      <c r="C17" s="190" t="s">
        <v>152</v>
      </c>
      <c r="D17" s="190" t="s">
        <v>153</v>
      </c>
      <c r="E17" s="178">
        <v>1</v>
      </c>
      <c r="F17" s="292">
        <v>72670</v>
      </c>
      <c r="G17" s="178">
        <v>1</v>
      </c>
      <c r="H17" s="292">
        <v>72670</v>
      </c>
      <c r="I17" s="197">
        <v>68841.8</v>
      </c>
      <c r="J17" s="197">
        <v>3828.1999999999971</v>
      </c>
    </row>
    <row r="18" spans="1:10" s="183" customFormat="1" x14ac:dyDescent="0.25">
      <c r="A18" s="526" t="s">
        <v>208</v>
      </c>
      <c r="B18" s="526"/>
      <c r="C18" s="525"/>
      <c r="D18" s="525"/>
      <c r="E18" s="10">
        <f>SUM(E16:E17)</f>
        <v>2</v>
      </c>
      <c r="F18" s="16">
        <v>168385</v>
      </c>
      <c r="G18" s="10">
        <f>SUM(G16:G17)</f>
        <v>2</v>
      </c>
      <c r="H18" s="16">
        <v>168385</v>
      </c>
      <c r="I18" s="193">
        <f>SUM(I16:I17)</f>
        <v>147777.79999999999</v>
      </c>
      <c r="J18" s="193">
        <f>SUM(J16:J17)</f>
        <v>20607.199999999997</v>
      </c>
    </row>
    <row r="19" spans="1:10" x14ac:dyDescent="0.25">
      <c r="A19" s="189" t="s">
        <v>148</v>
      </c>
      <c r="B19" s="174" t="s">
        <v>26</v>
      </c>
      <c r="C19" s="190" t="s">
        <v>213</v>
      </c>
      <c r="D19" s="190" t="s">
        <v>214</v>
      </c>
      <c r="E19" s="178">
        <v>1</v>
      </c>
      <c r="F19" s="292">
        <v>127825</v>
      </c>
      <c r="G19" s="178">
        <v>1</v>
      </c>
      <c r="H19" s="197">
        <v>127825</v>
      </c>
      <c r="I19" s="197">
        <v>127825</v>
      </c>
      <c r="J19" s="197"/>
    </row>
    <row r="20" spans="1:10" x14ac:dyDescent="0.25">
      <c r="A20" s="189" t="s">
        <v>148</v>
      </c>
      <c r="B20" s="174" t="s">
        <v>26</v>
      </c>
      <c r="C20" s="190" t="s">
        <v>216</v>
      </c>
      <c r="D20" s="190" t="s">
        <v>217</v>
      </c>
      <c r="E20" s="178">
        <v>1</v>
      </c>
      <c r="F20" s="292">
        <v>10582</v>
      </c>
      <c r="G20" s="178">
        <v>1</v>
      </c>
      <c r="H20" s="197">
        <v>10582</v>
      </c>
      <c r="I20" s="197">
        <v>10582</v>
      </c>
      <c r="J20" s="197"/>
    </row>
    <row r="21" spans="1:10" s="183" customFormat="1" x14ac:dyDescent="0.25">
      <c r="A21" s="526" t="s">
        <v>222</v>
      </c>
      <c r="B21" s="526"/>
      <c r="C21" s="526"/>
      <c r="D21" s="526"/>
      <c r="E21" s="10">
        <f>SUM(E19:E20)</f>
        <v>2</v>
      </c>
      <c r="F21" s="16">
        <v>138407</v>
      </c>
      <c r="G21" s="10">
        <f>SUM(G19:G20)</f>
        <v>2</v>
      </c>
      <c r="H21" s="16">
        <v>138407</v>
      </c>
      <c r="I21" s="193">
        <f>SUM(I19:I20)</f>
        <v>138407</v>
      </c>
      <c r="J21" s="193">
        <f>SUM(J19:J20)</f>
        <v>0</v>
      </c>
    </row>
    <row r="22" spans="1:10" s="183" customFormat="1" x14ac:dyDescent="0.25">
      <c r="A22" s="189" t="s">
        <v>148</v>
      </c>
      <c r="B22" s="4" t="s">
        <v>28</v>
      </c>
      <c r="C22" s="192" t="s">
        <v>223</v>
      </c>
      <c r="D22" s="192" t="s">
        <v>224</v>
      </c>
      <c r="E22" s="178">
        <v>1</v>
      </c>
      <c r="F22" s="292">
        <v>141895</v>
      </c>
      <c r="G22" s="178">
        <v>1</v>
      </c>
      <c r="H22" s="197">
        <v>141895</v>
      </c>
      <c r="I22" s="197">
        <v>141895</v>
      </c>
      <c r="J22" s="197"/>
    </row>
    <row r="23" spans="1:10" s="170" customFormat="1" ht="22.5" x14ac:dyDescent="0.25">
      <c r="A23" s="189" t="s">
        <v>148</v>
      </c>
      <c r="B23" s="4" t="s">
        <v>28</v>
      </c>
      <c r="C23" s="192" t="s">
        <v>226</v>
      </c>
      <c r="D23" s="192" t="s">
        <v>227</v>
      </c>
      <c r="E23" s="6">
        <v>1</v>
      </c>
      <c r="F23" s="292">
        <v>136940</v>
      </c>
      <c r="G23" s="6">
        <v>1</v>
      </c>
      <c r="H23" s="292">
        <v>136940</v>
      </c>
      <c r="I23" s="290">
        <v>91644.38</v>
      </c>
      <c r="J23" s="290">
        <v>45295.619999999995</v>
      </c>
    </row>
    <row r="24" spans="1:10" s="184" customFormat="1" x14ac:dyDescent="0.25">
      <c r="A24" s="526" t="s">
        <v>231</v>
      </c>
      <c r="B24" s="526"/>
      <c r="C24" s="433"/>
      <c r="D24" s="433"/>
      <c r="E24" s="10">
        <f>SUM(E22:E23)</f>
        <v>2</v>
      </c>
      <c r="F24" s="11">
        <v>278835</v>
      </c>
      <c r="G24" s="10">
        <f>SUM(G22:G23)</f>
        <v>2</v>
      </c>
      <c r="H24" s="11">
        <v>278835</v>
      </c>
      <c r="I24" s="208">
        <f>SUM(I22:I23)</f>
        <v>233539.38</v>
      </c>
      <c r="J24" s="208">
        <f>SUM(J22:J23)</f>
        <v>45295.619999999995</v>
      </c>
    </row>
    <row r="25" spans="1:10" s="184" customFormat="1" ht="22.5" x14ac:dyDescent="0.25">
      <c r="A25" s="189" t="s">
        <v>148</v>
      </c>
      <c r="B25" s="174" t="s">
        <v>30</v>
      </c>
      <c r="C25" s="192" t="s">
        <v>232</v>
      </c>
      <c r="D25" s="192" t="s">
        <v>233</v>
      </c>
      <c r="E25" s="6">
        <v>1</v>
      </c>
      <c r="F25" s="199">
        <v>51470</v>
      </c>
      <c r="G25" s="6">
        <v>1</v>
      </c>
      <c r="H25" s="199">
        <v>51470</v>
      </c>
      <c r="I25" s="290">
        <v>12853.75</v>
      </c>
      <c r="J25" s="290">
        <v>38616.25</v>
      </c>
    </row>
    <row r="26" spans="1:10" s="184" customFormat="1" ht="22.5" x14ac:dyDescent="0.25">
      <c r="A26" s="189" t="s">
        <v>148</v>
      </c>
      <c r="B26" s="174" t="s">
        <v>30</v>
      </c>
      <c r="C26" s="192" t="s">
        <v>235</v>
      </c>
      <c r="D26" s="192" t="s">
        <v>236</v>
      </c>
      <c r="E26" s="6">
        <v>1</v>
      </c>
      <c r="F26" s="292">
        <v>79050</v>
      </c>
      <c r="G26" s="6">
        <v>1</v>
      </c>
      <c r="H26" s="290">
        <v>79050</v>
      </c>
      <c r="I26" s="290">
        <v>79050</v>
      </c>
      <c r="J26" s="290"/>
    </row>
    <row r="27" spans="1:10" x14ac:dyDescent="0.25">
      <c r="A27" s="189" t="s">
        <v>148</v>
      </c>
      <c r="B27" s="174" t="s">
        <v>30</v>
      </c>
      <c r="C27" s="192" t="s">
        <v>238</v>
      </c>
      <c r="D27" s="192" t="s">
        <v>239</v>
      </c>
      <c r="E27" s="178">
        <v>1</v>
      </c>
      <c r="F27" s="292">
        <v>110870</v>
      </c>
      <c r="G27" s="178">
        <v>1</v>
      </c>
      <c r="H27" s="197">
        <v>110870</v>
      </c>
      <c r="I27" s="197">
        <v>110870</v>
      </c>
      <c r="J27" s="197"/>
    </row>
    <row r="28" spans="1:10" s="183" customFormat="1" x14ac:dyDescent="0.25">
      <c r="A28" s="526" t="s">
        <v>253</v>
      </c>
      <c r="B28" s="526"/>
      <c r="C28" s="561"/>
      <c r="D28" s="561"/>
      <c r="E28" s="10">
        <f>SUM(E25:E27)</f>
        <v>3</v>
      </c>
      <c r="F28" s="16">
        <v>241390</v>
      </c>
      <c r="G28" s="10">
        <f>SUM(G25:G27)</f>
        <v>3</v>
      </c>
      <c r="H28" s="16">
        <v>241390</v>
      </c>
      <c r="I28" s="193">
        <f>SUM(I25:I27)</f>
        <v>202773.75</v>
      </c>
      <c r="J28" s="193">
        <f>SUM(J25:J27)</f>
        <v>38616.25</v>
      </c>
    </row>
    <row r="29" spans="1:10" s="183" customFormat="1" ht="22.5" x14ac:dyDescent="0.25">
      <c r="A29" s="189" t="s">
        <v>148</v>
      </c>
      <c r="B29" s="174" t="s">
        <v>254</v>
      </c>
      <c r="C29" s="190" t="s">
        <v>255</v>
      </c>
      <c r="D29" s="190" t="s">
        <v>256</v>
      </c>
      <c r="E29" s="6">
        <v>1</v>
      </c>
      <c r="F29" s="7">
        <v>48800.00299999999</v>
      </c>
      <c r="G29" s="6">
        <v>1</v>
      </c>
      <c r="H29" s="197">
        <v>48800.00299999999</v>
      </c>
      <c r="I29" s="197">
        <v>48800.00299999999</v>
      </c>
      <c r="J29" s="197"/>
    </row>
    <row r="30" spans="1:10" s="183" customFormat="1" x14ac:dyDescent="0.25">
      <c r="A30" s="526" t="s">
        <v>258</v>
      </c>
      <c r="B30" s="526"/>
      <c r="C30" s="526"/>
      <c r="D30" s="526"/>
      <c r="E30" s="182">
        <f>SUM(E29:E29)</f>
        <v>1</v>
      </c>
      <c r="F30" s="181">
        <v>48800.00299999999</v>
      </c>
      <c r="G30" s="182">
        <f>SUM(G29:G29)</f>
        <v>1</v>
      </c>
      <c r="H30" s="181">
        <v>48800.00299999999</v>
      </c>
      <c r="I30" s="193">
        <f>SUM(I29:I29)</f>
        <v>48800.00299999999</v>
      </c>
      <c r="J30" s="193">
        <f>SUM(J29:J29)</f>
        <v>0</v>
      </c>
    </row>
    <row r="31" spans="1:10" ht="22.5" x14ac:dyDescent="0.25">
      <c r="A31" s="189" t="s">
        <v>148</v>
      </c>
      <c r="B31" s="174" t="s">
        <v>37</v>
      </c>
      <c r="C31" s="192" t="s">
        <v>259</v>
      </c>
      <c r="D31" s="192" t="s">
        <v>260</v>
      </c>
      <c r="E31" s="198">
        <v>1</v>
      </c>
      <c r="F31" s="185">
        <v>90915</v>
      </c>
      <c r="G31" s="198">
        <v>1</v>
      </c>
      <c r="H31" s="7">
        <v>90915</v>
      </c>
      <c r="I31" s="197">
        <v>19297.5</v>
      </c>
      <c r="J31" s="197">
        <v>71617.5</v>
      </c>
    </row>
    <row r="32" spans="1:10" s="183" customFormat="1" x14ac:dyDescent="0.25">
      <c r="A32" s="526" t="s">
        <v>262</v>
      </c>
      <c r="B32" s="526"/>
      <c r="C32" s="526"/>
      <c r="D32" s="526"/>
      <c r="E32" s="10">
        <f>SUM(E31:E31)</f>
        <v>1</v>
      </c>
      <c r="F32" s="16">
        <v>90915</v>
      </c>
      <c r="G32" s="10">
        <f>SUM(G31:G31)</f>
        <v>1</v>
      </c>
      <c r="H32" s="16">
        <v>90915</v>
      </c>
      <c r="I32" s="193">
        <f>SUM(I31)</f>
        <v>19297.5</v>
      </c>
      <c r="J32" s="193">
        <f>SUM(J31)</f>
        <v>71617.5</v>
      </c>
    </row>
    <row r="33" spans="1:10" x14ac:dyDescent="0.25">
      <c r="A33" s="189" t="s">
        <v>148</v>
      </c>
      <c r="B33" s="174" t="s">
        <v>269</v>
      </c>
      <c r="C33" s="192" t="s">
        <v>270</v>
      </c>
      <c r="D33" s="192" t="s">
        <v>271</v>
      </c>
      <c r="E33" s="198">
        <v>1</v>
      </c>
      <c r="F33" s="185">
        <v>40255</v>
      </c>
      <c r="G33" s="198">
        <v>1</v>
      </c>
      <c r="H33" s="197">
        <v>40255</v>
      </c>
      <c r="I33" s="197">
        <v>40255</v>
      </c>
      <c r="J33" s="197"/>
    </row>
    <row r="34" spans="1:10" x14ac:dyDescent="0.25">
      <c r="A34" s="189" t="s">
        <v>148</v>
      </c>
      <c r="B34" s="174" t="s">
        <v>269</v>
      </c>
      <c r="C34" s="192" t="s">
        <v>273</v>
      </c>
      <c r="D34" s="192" t="s">
        <v>274</v>
      </c>
      <c r="E34" s="198">
        <v>1</v>
      </c>
      <c r="F34" s="185">
        <v>37690</v>
      </c>
      <c r="G34" s="198">
        <v>1</v>
      </c>
      <c r="H34" s="197">
        <v>37690</v>
      </c>
      <c r="I34" s="197">
        <v>37690</v>
      </c>
      <c r="J34" s="197"/>
    </row>
    <row r="35" spans="1:10" s="183" customFormat="1" x14ac:dyDescent="0.25">
      <c r="A35" s="526" t="s">
        <v>282</v>
      </c>
      <c r="B35" s="526"/>
      <c r="C35" s="526"/>
      <c r="D35" s="526"/>
      <c r="E35" s="10">
        <f>SUM(E33:E34)</f>
        <v>2</v>
      </c>
      <c r="F35" s="16">
        <v>77945</v>
      </c>
      <c r="G35" s="10">
        <f>SUM(G33:G34)</f>
        <v>2</v>
      </c>
      <c r="H35" s="16">
        <v>77945</v>
      </c>
      <c r="I35" s="193">
        <f>SUM(I33:I34)</f>
        <v>77945</v>
      </c>
      <c r="J35" s="193">
        <f>SUM(J33:J34)</f>
        <v>0</v>
      </c>
    </row>
    <row r="36" spans="1:10" s="183" customFormat="1" x14ac:dyDescent="0.25">
      <c r="A36" s="189" t="s">
        <v>148</v>
      </c>
      <c r="B36" s="174" t="s">
        <v>43</v>
      </c>
      <c r="C36" s="190" t="s">
        <v>287</v>
      </c>
      <c r="D36" s="190" t="s">
        <v>288</v>
      </c>
      <c r="E36" s="178">
        <v>1</v>
      </c>
      <c r="F36" s="7">
        <v>57925.65</v>
      </c>
      <c r="G36" s="178">
        <v>1</v>
      </c>
      <c r="H36" s="197">
        <v>57925.65</v>
      </c>
      <c r="I36" s="197">
        <v>57925.65</v>
      </c>
      <c r="J36" s="197"/>
    </row>
    <row r="37" spans="1:10" s="183" customFormat="1" x14ac:dyDescent="0.25">
      <c r="A37" s="189" t="s">
        <v>148</v>
      </c>
      <c r="B37" s="174" t="s">
        <v>43</v>
      </c>
      <c r="C37" s="190" t="s">
        <v>290</v>
      </c>
      <c r="D37" s="190" t="s">
        <v>291</v>
      </c>
      <c r="E37" s="178">
        <v>1</v>
      </c>
      <c r="F37" s="7">
        <v>95608</v>
      </c>
      <c r="G37" s="178">
        <v>1</v>
      </c>
      <c r="H37" s="197">
        <v>95608</v>
      </c>
      <c r="I37" s="197">
        <v>95608</v>
      </c>
      <c r="J37" s="197"/>
    </row>
    <row r="38" spans="1:10" s="183" customFormat="1" x14ac:dyDescent="0.25">
      <c r="A38" s="189" t="s">
        <v>148</v>
      </c>
      <c r="B38" s="174" t="s">
        <v>43</v>
      </c>
      <c r="C38" s="190" t="s">
        <v>293</v>
      </c>
      <c r="D38" s="190" t="s">
        <v>294</v>
      </c>
      <c r="E38" s="178">
        <v>1</v>
      </c>
      <c r="F38" s="7">
        <v>78312.289999999994</v>
      </c>
      <c r="G38" s="178">
        <v>1</v>
      </c>
      <c r="H38" s="197">
        <v>78312.289999999994</v>
      </c>
      <c r="I38" s="197">
        <v>78312.289999999994</v>
      </c>
      <c r="J38" s="197"/>
    </row>
    <row r="39" spans="1:10" s="183" customFormat="1" x14ac:dyDescent="0.25">
      <c r="A39" s="189" t="s">
        <v>148</v>
      </c>
      <c r="B39" s="174" t="s">
        <v>43</v>
      </c>
      <c r="C39" s="190" t="s">
        <v>296</v>
      </c>
      <c r="D39" s="190" t="s">
        <v>297</v>
      </c>
      <c r="E39" s="178">
        <v>1</v>
      </c>
      <c r="F39" s="7">
        <v>58336.63</v>
      </c>
      <c r="G39" s="178">
        <v>1</v>
      </c>
      <c r="H39" s="197">
        <v>58336.63</v>
      </c>
      <c r="I39" s="197">
        <v>58336.63</v>
      </c>
      <c r="J39" s="197"/>
    </row>
    <row r="40" spans="1:10" s="183" customFormat="1" x14ac:dyDescent="0.25">
      <c r="A40" s="526" t="s">
        <v>302</v>
      </c>
      <c r="B40" s="526"/>
      <c r="C40" s="526"/>
      <c r="D40" s="526"/>
      <c r="E40" s="10">
        <f>SUM(E36:E39)</f>
        <v>4</v>
      </c>
      <c r="F40" s="16">
        <v>290182.57</v>
      </c>
      <c r="G40" s="10">
        <f>SUM(G36:G39)</f>
        <v>4</v>
      </c>
      <c r="H40" s="16">
        <v>290182.57</v>
      </c>
      <c r="I40" s="193">
        <f>SUM(I36:I39)</f>
        <v>290182.57</v>
      </c>
      <c r="J40" s="193">
        <f>SUM(J36:J39)</f>
        <v>0</v>
      </c>
    </row>
    <row r="41" spans="1:10" ht="33.75" x14ac:dyDescent="0.25">
      <c r="A41" s="189" t="s">
        <v>148</v>
      </c>
      <c r="B41" s="4" t="s">
        <v>45</v>
      </c>
      <c r="C41" s="200" t="s">
        <v>306</v>
      </c>
      <c r="D41" s="194" t="s">
        <v>307</v>
      </c>
      <c r="E41" s="178">
        <v>1</v>
      </c>
      <c r="F41" s="185">
        <v>270140.37</v>
      </c>
      <c r="G41" s="178">
        <v>1</v>
      </c>
      <c r="H41" s="185">
        <v>270140.37</v>
      </c>
      <c r="I41" s="197">
        <v>148366.29</v>
      </c>
      <c r="J41" s="197">
        <v>121774.07999999999</v>
      </c>
    </row>
    <row r="42" spans="1:10" ht="22.5" x14ac:dyDescent="0.25">
      <c r="A42" s="189" t="s">
        <v>148</v>
      </c>
      <c r="B42" s="4" t="s">
        <v>45</v>
      </c>
      <c r="C42" s="200" t="s">
        <v>309</v>
      </c>
      <c r="D42" s="192" t="s">
        <v>310</v>
      </c>
      <c r="E42" s="178">
        <v>1</v>
      </c>
      <c r="F42" s="185">
        <v>65402.83</v>
      </c>
      <c r="G42" s="178">
        <v>1</v>
      </c>
      <c r="H42" s="197">
        <v>65402.83</v>
      </c>
      <c r="I42" s="197">
        <v>65402.83</v>
      </c>
      <c r="J42" s="197"/>
    </row>
    <row r="43" spans="1:10" ht="22.5" x14ac:dyDescent="0.25">
      <c r="A43" s="189" t="s">
        <v>148</v>
      </c>
      <c r="B43" s="4" t="s">
        <v>45</v>
      </c>
      <c r="C43" s="200" t="s">
        <v>312</v>
      </c>
      <c r="D43" s="192" t="s">
        <v>313</v>
      </c>
      <c r="E43" s="178">
        <v>1</v>
      </c>
      <c r="F43" s="185">
        <v>43250</v>
      </c>
      <c r="G43" s="178">
        <v>1</v>
      </c>
      <c r="H43" s="197">
        <v>43250</v>
      </c>
      <c r="I43" s="197">
        <v>43250</v>
      </c>
      <c r="J43" s="197"/>
    </row>
    <row r="44" spans="1:10" x14ac:dyDescent="0.25">
      <c r="A44" s="189" t="s">
        <v>148</v>
      </c>
      <c r="B44" s="4" t="s">
        <v>45</v>
      </c>
      <c r="C44" s="200" t="s">
        <v>315</v>
      </c>
      <c r="D44" s="194" t="s">
        <v>316</v>
      </c>
      <c r="E44" s="178">
        <v>1</v>
      </c>
      <c r="F44" s="185">
        <v>30258.68</v>
      </c>
      <c r="G44" s="178">
        <v>1</v>
      </c>
      <c r="H44" s="197">
        <v>30258.68</v>
      </c>
      <c r="I44" s="197">
        <v>30258.68</v>
      </c>
      <c r="J44" s="197"/>
    </row>
    <row r="45" spans="1:10" x14ac:dyDescent="0.25">
      <c r="A45" s="189" t="s">
        <v>148</v>
      </c>
      <c r="B45" s="4" t="s">
        <v>45</v>
      </c>
      <c r="C45" s="200" t="s">
        <v>318</v>
      </c>
      <c r="D45" s="194" t="s">
        <v>319</v>
      </c>
      <c r="E45" s="178">
        <v>1</v>
      </c>
      <c r="F45" s="185">
        <v>15969.83</v>
      </c>
      <c r="G45" s="178">
        <v>1</v>
      </c>
      <c r="H45" s="197">
        <v>15969.83</v>
      </c>
      <c r="I45" s="197">
        <v>15969.83</v>
      </c>
      <c r="J45" s="197"/>
    </row>
    <row r="46" spans="1:10" ht="22.5" x14ac:dyDescent="0.25">
      <c r="A46" s="189" t="s">
        <v>148</v>
      </c>
      <c r="B46" s="4" t="s">
        <v>45</v>
      </c>
      <c r="C46" s="200" t="s">
        <v>321</v>
      </c>
      <c r="D46" s="192" t="s">
        <v>322</v>
      </c>
      <c r="E46" s="178">
        <v>1</v>
      </c>
      <c r="F46" s="185">
        <v>31900</v>
      </c>
      <c r="G46" s="178">
        <v>1</v>
      </c>
      <c r="H46" s="197">
        <v>31900</v>
      </c>
      <c r="I46" s="197">
        <v>31900</v>
      </c>
      <c r="J46" s="197"/>
    </row>
    <row r="47" spans="1:10" s="183" customFormat="1" x14ac:dyDescent="0.25">
      <c r="A47" s="526" t="s">
        <v>332</v>
      </c>
      <c r="B47" s="526"/>
      <c r="C47" s="526"/>
      <c r="D47" s="526"/>
      <c r="E47" s="10">
        <f t="shared" ref="E47:G47" si="2">SUM(E41:E46)</f>
        <v>6</v>
      </c>
      <c r="F47" s="16">
        <v>456921.71</v>
      </c>
      <c r="G47" s="10">
        <f t="shared" si="2"/>
        <v>6</v>
      </c>
      <c r="H47" s="16">
        <v>456921.71</v>
      </c>
      <c r="I47" s="193">
        <f>SUM(I41:I46)</f>
        <v>335147.63</v>
      </c>
      <c r="J47" s="193">
        <f>SUM(J41:J46)</f>
        <v>121774.07999999999</v>
      </c>
    </row>
    <row r="48" spans="1:10" s="184" customFormat="1" x14ac:dyDescent="0.25">
      <c r="A48" s="202" t="s">
        <v>148</v>
      </c>
      <c r="B48" s="4" t="s">
        <v>50</v>
      </c>
      <c r="C48" s="301" t="s">
        <v>333</v>
      </c>
      <c r="D48" s="301" t="s">
        <v>334</v>
      </c>
      <c r="E48" s="6">
        <v>1</v>
      </c>
      <c r="F48" s="9">
        <v>13646.02</v>
      </c>
      <c r="G48" s="6">
        <v>1</v>
      </c>
      <c r="H48" s="9">
        <v>13646.02</v>
      </c>
      <c r="I48" s="9">
        <v>13646.02</v>
      </c>
      <c r="J48" s="290"/>
    </row>
    <row r="49" spans="1:10" s="183" customFormat="1" x14ac:dyDescent="0.25">
      <c r="A49" s="526" t="s">
        <v>339</v>
      </c>
      <c r="B49" s="526"/>
      <c r="C49" s="526"/>
      <c r="D49" s="526"/>
      <c r="E49" s="10">
        <f t="shared" ref="E49:G49" si="3">SUM(E48)</f>
        <v>1</v>
      </c>
      <c r="F49" s="16">
        <v>13646.02</v>
      </c>
      <c r="G49" s="10">
        <f t="shared" si="3"/>
        <v>1</v>
      </c>
      <c r="H49" s="16">
        <v>13646.02</v>
      </c>
      <c r="I49" s="193">
        <f>SUM(I48)</f>
        <v>13646.02</v>
      </c>
      <c r="J49" s="193">
        <f>SUM(J48)</f>
        <v>0</v>
      </c>
    </row>
    <row r="50" spans="1:10" ht="22.5" x14ac:dyDescent="0.25">
      <c r="A50" s="189" t="s">
        <v>148</v>
      </c>
      <c r="B50" s="4" t="s">
        <v>47</v>
      </c>
      <c r="C50" s="192" t="s">
        <v>351</v>
      </c>
      <c r="D50" s="192" t="s">
        <v>352</v>
      </c>
      <c r="E50" s="178">
        <v>1</v>
      </c>
      <c r="F50" s="185">
        <v>22500</v>
      </c>
      <c r="G50" s="178">
        <v>1</v>
      </c>
      <c r="H50" s="197">
        <v>22500</v>
      </c>
      <c r="I50" s="197">
        <v>22500</v>
      </c>
      <c r="J50" s="197"/>
    </row>
    <row r="51" spans="1:10" ht="22.5" x14ac:dyDescent="0.25">
      <c r="A51" s="189" t="s">
        <v>148</v>
      </c>
      <c r="B51" s="4" t="s">
        <v>47</v>
      </c>
      <c r="C51" s="190" t="s">
        <v>354</v>
      </c>
      <c r="D51" s="190" t="s">
        <v>355</v>
      </c>
      <c r="E51" s="178">
        <v>1</v>
      </c>
      <c r="F51" s="185">
        <v>9216</v>
      </c>
      <c r="G51" s="178">
        <v>1</v>
      </c>
      <c r="H51" s="197">
        <v>9216</v>
      </c>
      <c r="I51" s="197">
        <v>9216</v>
      </c>
      <c r="J51" s="197"/>
    </row>
    <row r="52" spans="1:10" ht="22.5" x14ac:dyDescent="0.25">
      <c r="A52" s="189" t="s">
        <v>148</v>
      </c>
      <c r="B52" s="4" t="s">
        <v>47</v>
      </c>
      <c r="C52" s="190" t="s">
        <v>357</v>
      </c>
      <c r="D52" s="190" t="s">
        <v>358</v>
      </c>
      <c r="E52" s="178">
        <v>1</v>
      </c>
      <c r="F52" s="185">
        <v>22497</v>
      </c>
      <c r="G52" s="178">
        <v>1</v>
      </c>
      <c r="H52" s="197">
        <v>22497</v>
      </c>
      <c r="I52" s="197">
        <v>22497</v>
      </c>
      <c r="J52" s="197"/>
    </row>
    <row r="53" spans="1:10" ht="22.5" x14ac:dyDescent="0.25">
      <c r="A53" s="189" t="s">
        <v>148</v>
      </c>
      <c r="B53" s="4" t="s">
        <v>47</v>
      </c>
      <c r="C53" s="190" t="s">
        <v>360</v>
      </c>
      <c r="D53" s="190" t="s">
        <v>361</v>
      </c>
      <c r="E53" s="178">
        <v>1</v>
      </c>
      <c r="F53" s="185">
        <v>11307</v>
      </c>
      <c r="G53" s="178">
        <v>1</v>
      </c>
      <c r="H53" s="197">
        <v>11307</v>
      </c>
      <c r="I53" s="197">
        <v>11307</v>
      </c>
      <c r="J53" s="197"/>
    </row>
    <row r="54" spans="1:10" ht="22.5" x14ac:dyDescent="0.25">
      <c r="A54" s="189" t="s">
        <v>148</v>
      </c>
      <c r="B54" s="4" t="s">
        <v>47</v>
      </c>
      <c r="C54" s="192" t="s">
        <v>363</v>
      </c>
      <c r="D54" s="192" t="s">
        <v>364</v>
      </c>
      <c r="E54" s="178">
        <v>1</v>
      </c>
      <c r="F54" s="185">
        <v>21528</v>
      </c>
      <c r="G54" s="178">
        <v>1</v>
      </c>
      <c r="H54" s="197">
        <v>21528</v>
      </c>
      <c r="I54" s="197">
        <v>21528</v>
      </c>
      <c r="J54" s="197"/>
    </row>
    <row r="55" spans="1:10" x14ac:dyDescent="0.25">
      <c r="A55" s="189" t="s">
        <v>148</v>
      </c>
      <c r="B55" s="4" t="s">
        <v>47</v>
      </c>
      <c r="C55" s="190" t="s">
        <v>315</v>
      </c>
      <c r="D55" s="190" t="s">
        <v>365</v>
      </c>
      <c r="E55" s="76">
        <v>1</v>
      </c>
      <c r="F55" s="185">
        <v>20299.95</v>
      </c>
      <c r="G55" s="76">
        <v>1</v>
      </c>
      <c r="H55" s="197">
        <v>20299.95</v>
      </c>
      <c r="I55" s="197">
        <v>20299.95</v>
      </c>
      <c r="J55" s="197"/>
    </row>
    <row r="56" spans="1:10" s="183" customFormat="1" x14ac:dyDescent="0.25">
      <c r="A56" s="526" t="s">
        <v>522</v>
      </c>
      <c r="B56" s="526"/>
      <c r="C56" s="526"/>
      <c r="D56" s="526"/>
      <c r="E56" s="10">
        <f>SUM(E50:E55)</f>
        <v>6</v>
      </c>
      <c r="F56" s="11">
        <v>107347.95</v>
      </c>
      <c r="G56" s="10">
        <f>SUM(G50:G55)</f>
        <v>6</v>
      </c>
      <c r="H56" s="11">
        <v>107347.95</v>
      </c>
      <c r="I56" s="193">
        <f>SUM(I50:I55)</f>
        <v>107347.95</v>
      </c>
      <c r="J56" s="193">
        <f>SUM(J50:J55)</f>
        <v>0</v>
      </c>
    </row>
    <row r="57" spans="1:10" s="183" customFormat="1" ht="22.5" x14ac:dyDescent="0.25">
      <c r="A57" s="189" t="s">
        <v>148</v>
      </c>
      <c r="B57" s="174" t="s">
        <v>340</v>
      </c>
      <c r="C57" s="190" t="s">
        <v>341</v>
      </c>
      <c r="D57" s="190" t="s">
        <v>342</v>
      </c>
      <c r="E57" s="6">
        <v>1</v>
      </c>
      <c r="F57" s="9">
        <v>295990</v>
      </c>
      <c r="G57" s="6">
        <v>1</v>
      </c>
      <c r="H57" s="197">
        <v>295990</v>
      </c>
      <c r="I57" s="197">
        <v>295990</v>
      </c>
      <c r="J57" s="197"/>
    </row>
    <row r="58" spans="1:10" s="183" customFormat="1" x14ac:dyDescent="0.25">
      <c r="A58" s="189" t="s">
        <v>148</v>
      </c>
      <c r="B58" s="174" t="s">
        <v>340</v>
      </c>
      <c r="C58" s="190" t="s">
        <v>315</v>
      </c>
      <c r="D58" s="190" t="s">
        <v>344</v>
      </c>
      <c r="E58" s="6">
        <v>1</v>
      </c>
      <c r="F58" s="9">
        <v>190171.8</v>
      </c>
      <c r="G58" s="6">
        <v>1</v>
      </c>
      <c r="H58" s="9">
        <v>190171.8</v>
      </c>
      <c r="I58" s="197"/>
      <c r="J58" s="197">
        <v>190171.8</v>
      </c>
    </row>
    <row r="59" spans="1:10" s="183" customFormat="1" x14ac:dyDescent="0.25">
      <c r="A59" s="526" t="s">
        <v>346</v>
      </c>
      <c r="B59" s="526"/>
      <c r="C59" s="526"/>
      <c r="D59" s="526"/>
      <c r="E59" s="10">
        <f>SUM(E57:E58)</f>
        <v>2</v>
      </c>
      <c r="F59" s="11">
        <v>486161.8</v>
      </c>
      <c r="G59" s="10">
        <f>SUM(G57:G58)</f>
        <v>2</v>
      </c>
      <c r="H59" s="11">
        <v>486161.8</v>
      </c>
      <c r="I59" s="193">
        <f>SUM(I57:I58)</f>
        <v>295990</v>
      </c>
      <c r="J59" s="193">
        <f>SUM(J57:J58)</f>
        <v>190171.8</v>
      </c>
    </row>
    <row r="60" spans="1:10" s="183" customFormat="1" x14ac:dyDescent="0.25">
      <c r="A60" s="447" t="s">
        <v>581</v>
      </c>
      <c r="B60" s="447"/>
      <c r="C60" s="447"/>
      <c r="D60" s="447"/>
      <c r="E60" s="23">
        <f>E59+E56+E49+E47+E40+E35+E32+E30+E28+E24+E21+E18</f>
        <v>32</v>
      </c>
      <c r="F60" s="21">
        <v>2398937.0530000003</v>
      </c>
      <c r="G60" s="23">
        <f>G59+G56+G49+G47+G40+G35+G32+G30+G28+G24+G21+G18</f>
        <v>32</v>
      </c>
      <c r="H60" s="21">
        <v>2398937.0530000003</v>
      </c>
      <c r="I60" s="21">
        <f t="shared" ref="I60:J60" si="4">I59+I56+I49+I47+I40+I35+I32+I30+I28+I24+I21+I18</f>
        <v>1910854.6030000004</v>
      </c>
      <c r="J60" s="21">
        <f t="shared" si="4"/>
        <v>488082.45</v>
      </c>
    </row>
    <row r="61" spans="1:10" s="170" customFormat="1" x14ac:dyDescent="0.25">
      <c r="A61" s="202" t="s">
        <v>155</v>
      </c>
      <c r="B61" s="4" t="s">
        <v>10</v>
      </c>
      <c r="C61" s="203" t="s">
        <v>156</v>
      </c>
      <c r="D61" s="203" t="s">
        <v>157</v>
      </c>
      <c r="E61" s="76">
        <v>1</v>
      </c>
      <c r="F61" s="286">
        <v>209750</v>
      </c>
      <c r="G61" s="76">
        <v>1</v>
      </c>
      <c r="H61" s="290">
        <v>209750</v>
      </c>
      <c r="I61" s="290">
        <v>209750</v>
      </c>
      <c r="J61" s="290"/>
    </row>
    <row r="62" spans="1:10" s="170" customFormat="1" ht="22.5" x14ac:dyDescent="0.25">
      <c r="A62" s="202" t="s">
        <v>155</v>
      </c>
      <c r="B62" s="4" t="s">
        <v>10</v>
      </c>
      <c r="C62" s="203" t="s">
        <v>159</v>
      </c>
      <c r="D62" s="203" t="s">
        <v>160</v>
      </c>
      <c r="E62" s="76">
        <v>1</v>
      </c>
      <c r="F62" s="286">
        <v>149590</v>
      </c>
      <c r="G62" s="76">
        <v>1</v>
      </c>
      <c r="H62" s="290">
        <v>149590</v>
      </c>
      <c r="I62" s="290">
        <v>149590</v>
      </c>
      <c r="J62" s="290"/>
    </row>
    <row r="63" spans="1:10" s="170" customFormat="1" x14ac:dyDescent="0.25">
      <c r="A63" s="202" t="s">
        <v>155</v>
      </c>
      <c r="B63" s="4" t="s">
        <v>10</v>
      </c>
      <c r="C63" s="203" t="s">
        <v>162</v>
      </c>
      <c r="D63" s="203" t="s">
        <v>163</v>
      </c>
      <c r="E63" s="76">
        <v>1</v>
      </c>
      <c r="F63" s="286">
        <v>228390</v>
      </c>
      <c r="G63" s="76">
        <v>1</v>
      </c>
      <c r="H63" s="290">
        <v>228390</v>
      </c>
      <c r="I63" s="290">
        <v>228390</v>
      </c>
      <c r="J63" s="290"/>
    </row>
    <row r="64" spans="1:10" s="170" customFormat="1" x14ac:dyDescent="0.25">
      <c r="A64" s="202" t="s">
        <v>155</v>
      </c>
      <c r="B64" s="4" t="s">
        <v>10</v>
      </c>
      <c r="C64" s="203" t="s">
        <v>165</v>
      </c>
      <c r="D64" s="203" t="s">
        <v>166</v>
      </c>
      <c r="E64" s="76">
        <v>1</v>
      </c>
      <c r="F64" s="286">
        <v>75985</v>
      </c>
      <c r="G64" s="76">
        <v>1</v>
      </c>
      <c r="H64" s="290">
        <v>75985</v>
      </c>
      <c r="I64" s="290">
        <v>75985</v>
      </c>
      <c r="J64" s="290"/>
    </row>
    <row r="65" spans="1:10" s="170" customFormat="1" x14ac:dyDescent="0.25">
      <c r="A65" s="202" t="s">
        <v>155</v>
      </c>
      <c r="B65" s="4" t="s">
        <v>10</v>
      </c>
      <c r="C65" s="203" t="s">
        <v>168</v>
      </c>
      <c r="D65" s="203" t="s">
        <v>169</v>
      </c>
      <c r="E65" s="76">
        <v>1</v>
      </c>
      <c r="F65" s="286">
        <v>137650</v>
      </c>
      <c r="G65" s="76">
        <v>1</v>
      </c>
      <c r="H65" s="286">
        <v>137650</v>
      </c>
      <c r="I65" s="290">
        <v>121971</v>
      </c>
      <c r="J65" s="290">
        <v>15679</v>
      </c>
    </row>
    <row r="66" spans="1:10" s="170" customFormat="1" ht="22.5" x14ac:dyDescent="0.25">
      <c r="A66" s="202" t="s">
        <v>155</v>
      </c>
      <c r="B66" s="4" t="s">
        <v>10</v>
      </c>
      <c r="C66" s="203" t="s">
        <v>171</v>
      </c>
      <c r="D66" s="203" t="s">
        <v>172</v>
      </c>
      <c r="E66" s="76">
        <v>1</v>
      </c>
      <c r="F66" s="286">
        <v>44115</v>
      </c>
      <c r="G66" s="76">
        <v>1</v>
      </c>
      <c r="H66" s="286">
        <v>44115</v>
      </c>
      <c r="I66" s="290">
        <v>44115</v>
      </c>
      <c r="J66" s="290"/>
    </row>
    <row r="67" spans="1:10" s="170" customFormat="1" ht="22.5" x14ac:dyDescent="0.25">
      <c r="A67" s="202" t="s">
        <v>155</v>
      </c>
      <c r="B67" s="4" t="s">
        <v>10</v>
      </c>
      <c r="C67" s="203" t="s">
        <v>174</v>
      </c>
      <c r="D67" s="203" t="s">
        <v>175</v>
      </c>
      <c r="E67" s="76">
        <v>1</v>
      </c>
      <c r="F67" s="286">
        <v>226275</v>
      </c>
      <c r="G67" s="76">
        <v>1</v>
      </c>
      <c r="H67" s="286">
        <v>226275</v>
      </c>
      <c r="I67" s="290">
        <v>226275</v>
      </c>
      <c r="J67" s="290"/>
    </row>
    <row r="68" spans="1:10" s="170" customFormat="1" x14ac:dyDescent="0.25">
      <c r="A68" s="202" t="s">
        <v>155</v>
      </c>
      <c r="B68" s="4" t="s">
        <v>10</v>
      </c>
      <c r="C68" s="203" t="s">
        <v>177</v>
      </c>
      <c r="D68" s="203" t="s">
        <v>178</v>
      </c>
      <c r="E68" s="76">
        <v>1</v>
      </c>
      <c r="F68" s="286">
        <v>10578.45</v>
      </c>
      <c r="G68" s="76">
        <v>1</v>
      </c>
      <c r="H68" s="286">
        <v>10578.45</v>
      </c>
      <c r="I68" s="290">
        <v>10578.45</v>
      </c>
      <c r="J68" s="290"/>
    </row>
    <row r="69" spans="1:10" s="170" customFormat="1" x14ac:dyDescent="0.25">
      <c r="A69" s="202" t="s">
        <v>155</v>
      </c>
      <c r="B69" s="4" t="s">
        <v>10</v>
      </c>
      <c r="C69" s="203" t="s">
        <v>180</v>
      </c>
      <c r="D69" s="203" t="s">
        <v>181</v>
      </c>
      <c r="E69" s="76">
        <v>1</v>
      </c>
      <c r="F69" s="286">
        <v>225885</v>
      </c>
      <c r="G69" s="76">
        <v>1</v>
      </c>
      <c r="H69" s="286">
        <v>225885</v>
      </c>
      <c r="I69" s="290">
        <v>225885</v>
      </c>
      <c r="J69" s="290"/>
    </row>
    <row r="70" spans="1:10" s="170" customFormat="1" ht="22.5" x14ac:dyDescent="0.25">
      <c r="A70" s="202" t="s">
        <v>155</v>
      </c>
      <c r="B70" s="4" t="s">
        <v>10</v>
      </c>
      <c r="C70" s="203" t="s">
        <v>183</v>
      </c>
      <c r="D70" s="203" t="s">
        <v>184</v>
      </c>
      <c r="E70" s="76">
        <v>1</v>
      </c>
      <c r="F70" s="290">
        <v>247670</v>
      </c>
      <c r="G70" s="76">
        <v>1</v>
      </c>
      <c r="H70" s="286">
        <v>247670</v>
      </c>
      <c r="I70" s="290">
        <v>40700.199999999997</v>
      </c>
      <c r="J70" s="290">
        <v>206969.8</v>
      </c>
    </row>
    <row r="71" spans="1:10" s="170" customFormat="1" x14ac:dyDescent="0.25">
      <c r="A71" s="202" t="s">
        <v>155</v>
      </c>
      <c r="B71" s="4" t="s">
        <v>10</v>
      </c>
      <c r="C71" s="203" t="s">
        <v>186</v>
      </c>
      <c r="D71" s="203" t="s">
        <v>187</v>
      </c>
      <c r="E71" s="76">
        <v>1</v>
      </c>
      <c r="F71" s="290">
        <v>123329</v>
      </c>
      <c r="G71" s="76">
        <v>1</v>
      </c>
      <c r="H71" s="290">
        <v>123329</v>
      </c>
      <c r="I71" s="290">
        <v>123329</v>
      </c>
      <c r="J71" s="290"/>
    </row>
    <row r="72" spans="1:10" s="184" customFormat="1" x14ac:dyDescent="0.25">
      <c r="A72" s="433" t="s">
        <v>208</v>
      </c>
      <c r="B72" s="433"/>
      <c r="C72" s="529"/>
      <c r="D72" s="529"/>
      <c r="E72" s="10">
        <f>SUM(E61:E71)</f>
        <v>11</v>
      </c>
      <c r="F72" s="16">
        <f>SUM(F61:F71)</f>
        <v>1679217.45</v>
      </c>
      <c r="G72" s="10">
        <f>SUM(G61:G71)</f>
        <v>11</v>
      </c>
      <c r="H72" s="16">
        <v>1679217.45</v>
      </c>
      <c r="I72" s="208">
        <f>SUM(I61:I71)</f>
        <v>1456568.65</v>
      </c>
      <c r="J72" s="208">
        <f>SUM(J61:J71)</f>
        <v>222648.8</v>
      </c>
    </row>
    <row r="73" spans="1:10" s="170" customFormat="1" x14ac:dyDescent="0.25">
      <c r="A73" s="202" t="s">
        <v>155</v>
      </c>
      <c r="B73" s="17" t="s">
        <v>26</v>
      </c>
      <c r="C73" s="203" t="s">
        <v>219</v>
      </c>
      <c r="D73" s="203" t="s">
        <v>220</v>
      </c>
      <c r="E73" s="76">
        <v>1</v>
      </c>
      <c r="F73" s="290">
        <v>25880</v>
      </c>
      <c r="G73" s="76">
        <v>1</v>
      </c>
      <c r="H73" s="286">
        <v>25880</v>
      </c>
      <c r="I73" s="290">
        <v>21131</v>
      </c>
      <c r="J73" s="290">
        <v>4749</v>
      </c>
    </row>
    <row r="74" spans="1:10" s="184" customFormat="1" x14ac:dyDescent="0.25">
      <c r="A74" s="433" t="s">
        <v>222</v>
      </c>
      <c r="B74" s="433"/>
      <c r="C74" s="433"/>
      <c r="D74" s="433"/>
      <c r="E74" s="10">
        <f t="shared" ref="E74:G74" si="5">SUM(E73)</f>
        <v>1</v>
      </c>
      <c r="F74" s="16">
        <v>25880</v>
      </c>
      <c r="G74" s="10">
        <f t="shared" si="5"/>
        <v>1</v>
      </c>
      <c r="H74" s="16">
        <v>25880</v>
      </c>
      <c r="I74" s="208">
        <f>SUM(I73)</f>
        <v>21131</v>
      </c>
      <c r="J74" s="208">
        <f>SUM(J73)</f>
        <v>4749</v>
      </c>
    </row>
    <row r="75" spans="1:10" s="170" customFormat="1" x14ac:dyDescent="0.25">
      <c r="A75" s="202" t="s">
        <v>155</v>
      </c>
      <c r="B75" s="4" t="s">
        <v>30</v>
      </c>
      <c r="C75" s="203" t="s">
        <v>241</v>
      </c>
      <c r="D75" s="203" t="s">
        <v>242</v>
      </c>
      <c r="E75" s="76">
        <v>1</v>
      </c>
      <c r="F75" s="290">
        <v>132330</v>
      </c>
      <c r="G75" s="76">
        <v>1</v>
      </c>
      <c r="H75" s="290">
        <v>132330</v>
      </c>
      <c r="I75" s="290">
        <v>132330</v>
      </c>
      <c r="J75" s="290"/>
    </row>
    <row r="76" spans="1:10" s="170" customFormat="1" x14ac:dyDescent="0.25">
      <c r="A76" s="202" t="s">
        <v>155</v>
      </c>
      <c r="B76" s="4" t="s">
        <v>30</v>
      </c>
      <c r="C76" s="203" t="s">
        <v>244</v>
      </c>
      <c r="D76" s="203" t="s">
        <v>245</v>
      </c>
      <c r="E76" s="76">
        <v>1</v>
      </c>
      <c r="F76" s="290">
        <v>150000</v>
      </c>
      <c r="G76" s="76">
        <v>1</v>
      </c>
      <c r="H76" s="290">
        <v>150000</v>
      </c>
      <c r="I76" s="290">
        <v>51961</v>
      </c>
      <c r="J76" s="290">
        <v>98039</v>
      </c>
    </row>
    <row r="77" spans="1:10" s="184" customFormat="1" x14ac:dyDescent="0.25">
      <c r="A77" s="433" t="s">
        <v>253</v>
      </c>
      <c r="B77" s="433"/>
      <c r="C77" s="433"/>
      <c r="D77" s="433"/>
      <c r="E77" s="10">
        <f t="shared" ref="E77:G77" si="6">SUM(E75:E76)</f>
        <v>2</v>
      </c>
      <c r="F77" s="16">
        <v>282330</v>
      </c>
      <c r="G77" s="10">
        <f t="shared" si="6"/>
        <v>2</v>
      </c>
      <c r="H77" s="16">
        <v>282330</v>
      </c>
      <c r="I77" s="208">
        <f>SUM(I75:I76)</f>
        <v>184291</v>
      </c>
      <c r="J77" s="208">
        <f>SUM(J75:J76)</f>
        <v>98039</v>
      </c>
    </row>
    <row r="78" spans="1:10" s="170" customFormat="1" ht="22.5" x14ac:dyDescent="0.25">
      <c r="A78" s="202" t="s">
        <v>155</v>
      </c>
      <c r="B78" s="17" t="s">
        <v>43</v>
      </c>
      <c r="C78" s="203" t="s">
        <v>299</v>
      </c>
      <c r="D78" s="203" t="s">
        <v>300</v>
      </c>
      <c r="E78" s="76">
        <v>1</v>
      </c>
      <c r="F78" s="291">
        <v>184837.94</v>
      </c>
      <c r="G78" s="76">
        <v>1</v>
      </c>
      <c r="H78" s="291">
        <v>184837.94</v>
      </c>
      <c r="I78" s="290">
        <v>175596.38</v>
      </c>
      <c r="J78" s="290">
        <v>9241.5599999999977</v>
      </c>
    </row>
    <row r="79" spans="1:10" s="184" customFormat="1" x14ac:dyDescent="0.25">
      <c r="A79" s="433" t="s">
        <v>302</v>
      </c>
      <c r="B79" s="433"/>
      <c r="C79" s="433"/>
      <c r="D79" s="433"/>
      <c r="E79" s="10">
        <f t="shared" ref="E79:G79" si="7">SUM(E78)</f>
        <v>1</v>
      </c>
      <c r="F79" s="16">
        <v>184837.94</v>
      </c>
      <c r="G79" s="10">
        <f t="shared" si="7"/>
        <v>1</v>
      </c>
      <c r="H79" s="16">
        <v>184837.94</v>
      </c>
      <c r="I79" s="208">
        <f>SUM(I78)</f>
        <v>175596.38</v>
      </c>
      <c r="J79" s="208">
        <f>SUM(J78)</f>
        <v>9241.5599999999977</v>
      </c>
    </row>
    <row r="80" spans="1:10" s="170" customFormat="1" ht="22.5" x14ac:dyDescent="0.25">
      <c r="A80" s="202" t="s">
        <v>155</v>
      </c>
      <c r="B80" s="4" t="s">
        <v>45</v>
      </c>
      <c r="C80" s="203" t="s">
        <v>323</v>
      </c>
      <c r="D80" s="203" t="s">
        <v>324</v>
      </c>
      <c r="E80" s="6">
        <v>1</v>
      </c>
      <c r="F80" s="9">
        <v>13317</v>
      </c>
      <c r="G80" s="6">
        <v>1</v>
      </c>
      <c r="H80" s="290">
        <v>13317</v>
      </c>
      <c r="I80" s="290">
        <v>13317</v>
      </c>
      <c r="J80" s="290"/>
    </row>
    <row r="81" spans="1:10" s="170" customFormat="1" x14ac:dyDescent="0.25">
      <c r="A81" s="202" t="s">
        <v>155</v>
      </c>
      <c r="B81" s="4" t="s">
        <v>45</v>
      </c>
      <c r="C81" s="203" t="s">
        <v>326</v>
      </c>
      <c r="D81" s="203" t="s">
        <v>327</v>
      </c>
      <c r="E81" s="76">
        <v>1</v>
      </c>
      <c r="F81" s="9">
        <v>22720</v>
      </c>
      <c r="G81" s="76">
        <v>1</v>
      </c>
      <c r="H81" s="290">
        <v>22720</v>
      </c>
      <c r="I81" s="290">
        <v>22720</v>
      </c>
      <c r="J81" s="290"/>
    </row>
    <row r="82" spans="1:10" s="170" customFormat="1" ht="22.5" x14ac:dyDescent="0.25">
      <c r="A82" s="202" t="s">
        <v>155</v>
      </c>
      <c r="B82" s="4" t="s">
        <v>45</v>
      </c>
      <c r="C82" s="203" t="s">
        <v>329</v>
      </c>
      <c r="D82" s="203" t="s">
        <v>330</v>
      </c>
      <c r="E82" s="76">
        <v>1</v>
      </c>
      <c r="F82" s="9">
        <v>22507</v>
      </c>
      <c r="G82" s="76">
        <v>1</v>
      </c>
      <c r="H82" s="290">
        <v>22507</v>
      </c>
      <c r="I82" s="290">
        <v>22507</v>
      </c>
      <c r="J82" s="290"/>
    </row>
    <row r="83" spans="1:10" s="184" customFormat="1" x14ac:dyDescent="0.25">
      <c r="A83" s="433" t="s">
        <v>332</v>
      </c>
      <c r="B83" s="433"/>
      <c r="C83" s="433"/>
      <c r="D83" s="433"/>
      <c r="E83" s="10">
        <f t="shared" ref="E83:G83" si="8">SUM(E80:E82)</f>
        <v>3</v>
      </c>
      <c r="F83" s="16">
        <v>58544</v>
      </c>
      <c r="G83" s="10">
        <f t="shared" si="8"/>
        <v>3</v>
      </c>
      <c r="H83" s="16">
        <v>58544</v>
      </c>
      <c r="I83" s="208">
        <f>SUM(I80:I82)</f>
        <v>58544</v>
      </c>
      <c r="J83" s="208">
        <f>SUM(J80:J82)</f>
        <v>0</v>
      </c>
    </row>
    <row r="84" spans="1:10" s="170" customFormat="1" ht="22.5" x14ac:dyDescent="0.25">
      <c r="A84" s="202" t="s">
        <v>155</v>
      </c>
      <c r="B84" s="4" t="s">
        <v>50</v>
      </c>
      <c r="C84" s="203" t="s">
        <v>336</v>
      </c>
      <c r="D84" s="203" t="s">
        <v>337</v>
      </c>
      <c r="E84" s="76">
        <v>1</v>
      </c>
      <c r="F84" s="9">
        <v>149242.5</v>
      </c>
      <c r="G84" s="76">
        <v>1</v>
      </c>
      <c r="H84" s="9">
        <v>149242.5</v>
      </c>
      <c r="I84" s="290">
        <v>133080.51</v>
      </c>
      <c r="J84" s="290">
        <v>16161.989999999991</v>
      </c>
    </row>
    <row r="85" spans="1:10" s="184" customFormat="1" x14ac:dyDescent="0.25">
      <c r="A85" s="433" t="s">
        <v>339</v>
      </c>
      <c r="B85" s="433"/>
      <c r="C85" s="433"/>
      <c r="D85" s="433"/>
      <c r="E85" s="10">
        <f t="shared" ref="E85:G85" si="9">SUM(E84)</f>
        <v>1</v>
      </c>
      <c r="F85" s="11">
        <v>149242.5</v>
      </c>
      <c r="G85" s="10">
        <f t="shared" si="9"/>
        <v>1</v>
      </c>
      <c r="H85" s="11">
        <v>149242.5</v>
      </c>
      <c r="I85" s="208">
        <f>SUM(I84)</f>
        <v>133080.51</v>
      </c>
      <c r="J85" s="208">
        <f>SUM(J84)</f>
        <v>16161.989999999991</v>
      </c>
    </row>
    <row r="86" spans="1:10" s="184" customFormat="1" x14ac:dyDescent="0.25">
      <c r="A86" s="447" t="s">
        <v>610</v>
      </c>
      <c r="B86" s="447"/>
      <c r="C86" s="447"/>
      <c r="D86" s="447"/>
      <c r="E86" s="23">
        <f>E85+E83+E79+E77+E74+E72</f>
        <v>19</v>
      </c>
      <c r="F86" s="21">
        <f t="shared" ref="F86:J86" si="10">F85+F83+F79+F77+F74+F72</f>
        <v>2380051.8899999997</v>
      </c>
      <c r="G86" s="23">
        <f t="shared" si="10"/>
        <v>19</v>
      </c>
      <c r="H86" s="21">
        <f t="shared" si="10"/>
        <v>2380051.8899999997</v>
      </c>
      <c r="I86" s="21">
        <f t="shared" si="10"/>
        <v>2029211.54</v>
      </c>
      <c r="J86" s="21">
        <f t="shared" si="10"/>
        <v>350840.35</v>
      </c>
    </row>
    <row r="87" spans="1:10" s="170" customFormat="1" ht="12.75" x14ac:dyDescent="0.25">
      <c r="A87" s="202" t="s">
        <v>189</v>
      </c>
      <c r="B87" s="4" t="s">
        <v>10</v>
      </c>
      <c r="C87" s="211" t="s">
        <v>190</v>
      </c>
      <c r="D87" s="211" t="s">
        <v>191</v>
      </c>
      <c r="E87" s="76">
        <v>1</v>
      </c>
      <c r="F87" s="9">
        <v>79600</v>
      </c>
      <c r="G87" s="76">
        <v>1</v>
      </c>
      <c r="H87" s="9">
        <v>79600</v>
      </c>
      <c r="I87" s="290">
        <v>78000</v>
      </c>
      <c r="J87" s="290">
        <v>1600</v>
      </c>
    </row>
    <row r="88" spans="1:10" s="170" customFormat="1" ht="12.75" x14ac:dyDescent="0.25">
      <c r="A88" s="202" t="s">
        <v>189</v>
      </c>
      <c r="B88" s="4" t="s">
        <v>10</v>
      </c>
      <c r="C88" s="211" t="s">
        <v>193</v>
      </c>
      <c r="D88" s="211" t="s">
        <v>194</v>
      </c>
      <c r="E88" s="76">
        <v>1</v>
      </c>
      <c r="F88" s="9">
        <v>250000</v>
      </c>
      <c r="G88" s="76">
        <v>1</v>
      </c>
      <c r="H88" s="9">
        <v>250000</v>
      </c>
      <c r="I88" s="290">
        <v>163184.5</v>
      </c>
      <c r="J88" s="290">
        <v>86815.5</v>
      </c>
    </row>
    <row r="89" spans="1:10" s="170" customFormat="1" ht="12.75" x14ac:dyDescent="0.25">
      <c r="A89" s="202" t="s">
        <v>189</v>
      </c>
      <c r="B89" s="4" t="s">
        <v>10</v>
      </c>
      <c r="C89" s="211" t="s">
        <v>196</v>
      </c>
      <c r="D89" s="211" t="s">
        <v>197</v>
      </c>
      <c r="E89" s="76">
        <v>1</v>
      </c>
      <c r="F89" s="9">
        <v>29473</v>
      </c>
      <c r="G89" s="76">
        <v>1</v>
      </c>
      <c r="H89" s="9">
        <v>29473</v>
      </c>
      <c r="I89" s="290">
        <v>6304.5</v>
      </c>
      <c r="J89" s="290">
        <v>23168.5</v>
      </c>
    </row>
    <row r="90" spans="1:10" s="170" customFormat="1" ht="25.5" x14ac:dyDescent="0.25">
      <c r="A90" s="202" t="s">
        <v>189</v>
      </c>
      <c r="B90" s="4" t="s">
        <v>10</v>
      </c>
      <c r="C90" s="211" t="s">
        <v>199</v>
      </c>
      <c r="D90" s="211" t="s">
        <v>200</v>
      </c>
      <c r="E90" s="76">
        <v>1</v>
      </c>
      <c r="F90" s="9">
        <v>40000</v>
      </c>
      <c r="G90" s="76">
        <v>1</v>
      </c>
      <c r="H90" s="9">
        <v>40000</v>
      </c>
      <c r="I90" s="290">
        <v>40000</v>
      </c>
      <c r="J90" s="290"/>
    </row>
    <row r="91" spans="1:10" s="170" customFormat="1" ht="25.5" x14ac:dyDescent="0.25">
      <c r="A91" s="202" t="s">
        <v>189</v>
      </c>
      <c r="B91" s="4" t="s">
        <v>10</v>
      </c>
      <c r="C91" s="211" t="s">
        <v>205</v>
      </c>
      <c r="D91" s="211" t="s">
        <v>206</v>
      </c>
      <c r="E91" s="76">
        <v>1</v>
      </c>
      <c r="F91" s="9">
        <v>249115</v>
      </c>
      <c r="G91" s="76">
        <v>1</v>
      </c>
      <c r="H91" s="9">
        <v>249115</v>
      </c>
      <c r="I91" s="290"/>
      <c r="J91" s="290">
        <v>249115</v>
      </c>
    </row>
    <row r="92" spans="1:10" s="170" customFormat="1" ht="12.75" x14ac:dyDescent="0.25">
      <c r="A92" s="202" t="s">
        <v>189</v>
      </c>
      <c r="B92" s="4" t="s">
        <v>10</v>
      </c>
      <c r="C92" s="211" t="s">
        <v>202</v>
      </c>
      <c r="D92" s="211" t="s">
        <v>203</v>
      </c>
      <c r="E92" s="76">
        <v>1</v>
      </c>
      <c r="F92" s="9">
        <v>23200</v>
      </c>
      <c r="G92" s="76">
        <v>1</v>
      </c>
      <c r="H92" s="9">
        <v>23200</v>
      </c>
      <c r="I92" s="290">
        <v>21400</v>
      </c>
      <c r="J92" s="290">
        <v>1800</v>
      </c>
    </row>
    <row r="93" spans="1:10" s="184" customFormat="1" x14ac:dyDescent="0.25">
      <c r="A93" s="433" t="s">
        <v>208</v>
      </c>
      <c r="B93" s="433"/>
      <c r="C93" s="529"/>
      <c r="D93" s="529"/>
      <c r="E93" s="10">
        <f t="shared" ref="E93:G93" si="11">SUM(E87:E92)</f>
        <v>6</v>
      </c>
      <c r="F93" s="16">
        <v>671388</v>
      </c>
      <c r="G93" s="10">
        <f t="shared" si="11"/>
        <v>6</v>
      </c>
      <c r="H93" s="16">
        <v>671388</v>
      </c>
      <c r="I93" s="208">
        <f>SUM(I87:I92)</f>
        <v>308889</v>
      </c>
      <c r="J93" s="208">
        <f>SUM(J87:J92)</f>
        <v>362499</v>
      </c>
    </row>
    <row r="94" spans="1:10" s="184" customFormat="1" ht="12.75" x14ac:dyDescent="0.25">
      <c r="A94" s="202" t="s">
        <v>189</v>
      </c>
      <c r="B94" s="4" t="s">
        <v>28</v>
      </c>
      <c r="C94" s="211" t="s">
        <v>228</v>
      </c>
      <c r="D94" s="211" t="s">
        <v>229</v>
      </c>
      <c r="E94" s="76">
        <v>1</v>
      </c>
      <c r="F94" s="7">
        <v>121600</v>
      </c>
      <c r="G94" s="76">
        <v>1</v>
      </c>
      <c r="H94" s="7">
        <v>121600</v>
      </c>
      <c r="I94" s="290"/>
      <c r="J94" s="290">
        <v>121600</v>
      </c>
    </row>
    <row r="95" spans="1:10" s="184" customFormat="1" x14ac:dyDescent="0.25">
      <c r="A95" s="433" t="s">
        <v>231</v>
      </c>
      <c r="B95" s="433"/>
      <c r="C95" s="433"/>
      <c r="D95" s="433"/>
      <c r="E95" s="10">
        <f>SUM(E94:E94)</f>
        <v>1</v>
      </c>
      <c r="F95" s="16">
        <v>121600</v>
      </c>
      <c r="G95" s="10">
        <f>SUM(G94:G94)</f>
        <v>1</v>
      </c>
      <c r="H95" s="16">
        <v>121600</v>
      </c>
      <c r="I95" s="208">
        <f>SUM(I94:I94)</f>
        <v>0</v>
      </c>
      <c r="J95" s="208">
        <f>SUM(J94:J94)</f>
        <v>121600</v>
      </c>
    </row>
    <row r="96" spans="1:10" s="184" customFormat="1" ht="12.75" x14ac:dyDescent="0.25">
      <c r="A96" s="202" t="s">
        <v>189</v>
      </c>
      <c r="B96" s="4" t="s">
        <v>30</v>
      </c>
      <c r="C96" s="211" t="s">
        <v>247</v>
      </c>
      <c r="D96" s="211" t="s">
        <v>248</v>
      </c>
      <c r="E96" s="76">
        <v>1</v>
      </c>
      <c r="F96" s="9">
        <v>22830</v>
      </c>
      <c r="G96" s="76">
        <v>1</v>
      </c>
      <c r="H96" s="9">
        <v>15301</v>
      </c>
      <c r="I96" s="290">
        <v>15301</v>
      </c>
      <c r="J96" s="290"/>
    </row>
    <row r="97" spans="1:10" s="184" customFormat="1" ht="25.5" x14ac:dyDescent="0.25">
      <c r="A97" s="202" t="s">
        <v>189</v>
      </c>
      <c r="B97" s="4" t="s">
        <v>30</v>
      </c>
      <c r="C97" s="211" t="s">
        <v>250</v>
      </c>
      <c r="D97" s="211" t="s">
        <v>251</v>
      </c>
      <c r="E97" s="76">
        <v>1</v>
      </c>
      <c r="F97" s="9">
        <v>150000</v>
      </c>
      <c r="G97" s="76">
        <v>1</v>
      </c>
      <c r="H97" s="9">
        <v>150000</v>
      </c>
      <c r="I97" s="290">
        <v>123000</v>
      </c>
      <c r="J97" s="290">
        <v>27000</v>
      </c>
    </row>
    <row r="98" spans="1:10" s="184" customFormat="1" x14ac:dyDescent="0.25">
      <c r="A98" s="433" t="s">
        <v>253</v>
      </c>
      <c r="B98" s="433"/>
      <c r="C98" s="568"/>
      <c r="D98" s="568"/>
      <c r="E98" s="10">
        <f>SUM(E96:E97)</f>
        <v>2</v>
      </c>
      <c r="F98" s="16">
        <v>172830</v>
      </c>
      <c r="G98" s="10">
        <f>SUM(G96:G97)</f>
        <v>2</v>
      </c>
      <c r="H98" s="16">
        <v>165301</v>
      </c>
      <c r="I98" s="208">
        <f>SUM(I96:I97)</f>
        <v>138301</v>
      </c>
      <c r="J98" s="208">
        <f>SUM(J96:J97)</f>
        <v>27000</v>
      </c>
    </row>
    <row r="99" spans="1:10" s="170" customFormat="1" ht="12.75" x14ac:dyDescent="0.25">
      <c r="A99" s="202" t="s">
        <v>189</v>
      </c>
      <c r="B99" s="4" t="s">
        <v>269</v>
      </c>
      <c r="C99" s="211" t="s">
        <v>276</v>
      </c>
      <c r="D99" s="211" t="s">
        <v>277</v>
      </c>
      <c r="E99" s="76">
        <v>1</v>
      </c>
      <c r="F99" s="9">
        <v>32350</v>
      </c>
      <c r="G99" s="76">
        <v>1</v>
      </c>
      <c r="H99" s="290">
        <v>15687</v>
      </c>
      <c r="I99" s="290">
        <v>15687</v>
      </c>
      <c r="J99" s="290"/>
    </row>
    <row r="100" spans="1:10" s="170" customFormat="1" ht="12.75" x14ac:dyDescent="0.25">
      <c r="A100" s="202" t="s">
        <v>189</v>
      </c>
      <c r="B100" s="4" t="s">
        <v>269</v>
      </c>
      <c r="C100" s="211" t="s">
        <v>279</v>
      </c>
      <c r="D100" s="211" t="s">
        <v>280</v>
      </c>
      <c r="E100" s="76">
        <v>1</v>
      </c>
      <c r="F100" s="290">
        <v>8560</v>
      </c>
      <c r="G100" s="76">
        <v>1</v>
      </c>
      <c r="H100" s="290">
        <v>8560</v>
      </c>
      <c r="I100" s="292">
        <v>2350</v>
      </c>
      <c r="J100" s="290">
        <v>6210</v>
      </c>
    </row>
    <row r="101" spans="1:10" s="184" customFormat="1" x14ac:dyDescent="0.25">
      <c r="A101" s="433" t="s">
        <v>282</v>
      </c>
      <c r="B101" s="433"/>
      <c r="C101" s="433"/>
      <c r="D101" s="433"/>
      <c r="E101" s="10">
        <f>SUM(E99:E100)</f>
        <v>2</v>
      </c>
      <c r="F101" s="16">
        <v>40910</v>
      </c>
      <c r="G101" s="10">
        <f>SUM(G99:G100)</f>
        <v>2</v>
      </c>
      <c r="H101" s="16">
        <v>24247</v>
      </c>
      <c r="I101" s="208">
        <f>SUM(I99:I100)</f>
        <v>18037</v>
      </c>
      <c r="J101" s="208">
        <f>SUM(J99:J100)</f>
        <v>6210</v>
      </c>
    </row>
    <row r="102" spans="1:10" s="170" customFormat="1" ht="12.75" x14ac:dyDescent="0.25">
      <c r="A102" s="202" t="s">
        <v>189</v>
      </c>
      <c r="B102" s="4" t="s">
        <v>40</v>
      </c>
      <c r="C102" s="211" t="s">
        <v>284</v>
      </c>
      <c r="D102" s="211" t="s">
        <v>285</v>
      </c>
      <c r="E102" s="76">
        <v>1</v>
      </c>
      <c r="F102" s="9">
        <v>148900</v>
      </c>
      <c r="G102" s="76">
        <v>1</v>
      </c>
      <c r="H102" s="9">
        <v>148900</v>
      </c>
      <c r="I102" s="290">
        <v>49620</v>
      </c>
      <c r="J102" s="290">
        <v>99280</v>
      </c>
    </row>
    <row r="103" spans="1:10" s="184" customFormat="1" x14ac:dyDescent="0.25">
      <c r="A103" s="433" t="s">
        <v>286</v>
      </c>
      <c r="B103" s="433"/>
      <c r="C103" s="433"/>
      <c r="D103" s="433"/>
      <c r="E103" s="10">
        <f>SUM(E102:E102)</f>
        <v>1</v>
      </c>
      <c r="F103" s="16">
        <v>148900</v>
      </c>
      <c r="G103" s="10">
        <f>SUM(G102:G102)</f>
        <v>1</v>
      </c>
      <c r="H103" s="16">
        <v>148900</v>
      </c>
      <c r="I103" s="208">
        <f>SUM(I102)</f>
        <v>49620</v>
      </c>
      <c r="J103" s="208">
        <f>SUM(J102)</f>
        <v>99280</v>
      </c>
    </row>
    <row r="104" spans="1:10" s="184" customFormat="1" ht="25.5" x14ac:dyDescent="0.25">
      <c r="A104" s="202" t="s">
        <v>189</v>
      </c>
      <c r="B104" s="4" t="s">
        <v>366</v>
      </c>
      <c r="C104" s="211" t="s">
        <v>367</v>
      </c>
      <c r="D104" s="211" t="s">
        <v>368</v>
      </c>
      <c r="E104" s="76">
        <v>1</v>
      </c>
      <c r="F104" s="7">
        <v>22500</v>
      </c>
      <c r="G104" s="76">
        <v>1</v>
      </c>
      <c r="H104" s="290">
        <v>22500</v>
      </c>
      <c r="I104" s="290">
        <v>22500</v>
      </c>
      <c r="J104" s="290"/>
    </row>
    <row r="105" spans="1:10" s="184" customFormat="1" ht="12.75" x14ac:dyDescent="0.25">
      <c r="A105" s="202" t="s">
        <v>189</v>
      </c>
      <c r="B105" s="4" t="s">
        <v>366</v>
      </c>
      <c r="C105" s="211" t="s">
        <v>370</v>
      </c>
      <c r="D105" s="211" t="s">
        <v>371</v>
      </c>
      <c r="E105" s="76">
        <v>1</v>
      </c>
      <c r="F105" s="7">
        <v>19632</v>
      </c>
      <c r="G105" s="76">
        <v>1</v>
      </c>
      <c r="H105" s="290">
        <v>19632</v>
      </c>
      <c r="I105" s="290">
        <v>19632</v>
      </c>
      <c r="J105" s="290"/>
    </row>
    <row r="106" spans="1:10" s="184" customFormat="1" ht="12.75" x14ac:dyDescent="0.25">
      <c r="A106" s="202" t="s">
        <v>189</v>
      </c>
      <c r="B106" s="4" t="s">
        <v>366</v>
      </c>
      <c r="C106" s="211" t="s">
        <v>376</v>
      </c>
      <c r="D106" s="211" t="s">
        <v>377</v>
      </c>
      <c r="E106" s="76">
        <v>1</v>
      </c>
      <c r="F106" s="7">
        <v>22499.9925</v>
      </c>
      <c r="G106" s="76">
        <v>1</v>
      </c>
      <c r="H106" s="290">
        <v>22499.99</v>
      </c>
      <c r="I106" s="290">
        <v>22499.99</v>
      </c>
      <c r="J106" s="290"/>
    </row>
    <row r="107" spans="1:10" s="184" customFormat="1" ht="25.5" x14ac:dyDescent="0.25">
      <c r="A107" s="202" t="s">
        <v>189</v>
      </c>
      <c r="B107" s="4" t="s">
        <v>366</v>
      </c>
      <c r="C107" s="211" t="s">
        <v>378</v>
      </c>
      <c r="D107" s="211" t="s">
        <v>379</v>
      </c>
      <c r="E107" s="76">
        <v>1</v>
      </c>
      <c r="F107" s="7">
        <v>13142.550000000001</v>
      </c>
      <c r="G107" s="76">
        <v>1</v>
      </c>
      <c r="H107" s="290">
        <v>13142.55</v>
      </c>
      <c r="I107" s="290">
        <v>13142.55</v>
      </c>
      <c r="J107" s="290"/>
    </row>
    <row r="108" spans="1:10" s="184" customFormat="1" ht="25.5" x14ac:dyDescent="0.25">
      <c r="A108" s="202" t="s">
        <v>189</v>
      </c>
      <c r="B108" s="4" t="s">
        <v>366</v>
      </c>
      <c r="C108" s="211" t="s">
        <v>373</v>
      </c>
      <c r="D108" s="211" t="s">
        <v>374</v>
      </c>
      <c r="E108" s="76">
        <v>1</v>
      </c>
      <c r="F108" s="7">
        <v>8048.8125</v>
      </c>
      <c r="G108" s="76">
        <v>1</v>
      </c>
      <c r="H108" s="290">
        <v>8048.81</v>
      </c>
      <c r="I108" s="290">
        <v>8048.81</v>
      </c>
      <c r="J108" s="290"/>
    </row>
    <row r="109" spans="1:10" s="184" customFormat="1" x14ac:dyDescent="0.25">
      <c r="A109" s="433" t="s">
        <v>381</v>
      </c>
      <c r="B109" s="433"/>
      <c r="C109" s="433"/>
      <c r="D109" s="433"/>
      <c r="E109" s="10">
        <f>SUM(E104:E108)</f>
        <v>5</v>
      </c>
      <c r="F109" s="16">
        <v>85823.354999999996</v>
      </c>
      <c r="G109" s="10">
        <f>SUM(G104:G108)</f>
        <v>5</v>
      </c>
      <c r="H109" s="16">
        <v>85823.35</v>
      </c>
      <c r="I109" s="208">
        <f>SUM(I104:I108)</f>
        <v>85823.35</v>
      </c>
      <c r="J109" s="208">
        <f>SUM(J104:J108)</f>
        <v>0</v>
      </c>
    </row>
    <row r="110" spans="1:10" s="184" customFormat="1" x14ac:dyDescent="0.25">
      <c r="A110" s="447" t="s">
        <v>643</v>
      </c>
      <c r="B110" s="447"/>
      <c r="C110" s="447"/>
      <c r="D110" s="447"/>
      <c r="E110" s="23">
        <f>E109+E103+E101+E98+E95+E93</f>
        <v>17</v>
      </c>
      <c r="F110" s="21">
        <v>1241451.355</v>
      </c>
      <c r="G110" s="23">
        <f>G109+G103+G101+G98+G95+G93</f>
        <v>17</v>
      </c>
      <c r="H110" s="21">
        <f>H109+H103+H101+H98+H95+H93</f>
        <v>1217259.3500000001</v>
      </c>
      <c r="I110" s="21">
        <f>I109+I103+I101+I98+I95+I93</f>
        <v>600670.35</v>
      </c>
      <c r="J110" s="21">
        <f>J109+J103+J101+J98+J95+J93</f>
        <v>616589</v>
      </c>
    </row>
    <row r="111" spans="1:10" s="170" customFormat="1" x14ac:dyDescent="0.25">
      <c r="A111" s="569" t="s">
        <v>644</v>
      </c>
      <c r="B111" s="569"/>
      <c r="C111" s="569"/>
      <c r="D111" s="569"/>
      <c r="E111" s="26">
        <f t="shared" ref="E111:J111" si="12">E110+E86+E60+E15</f>
        <v>74</v>
      </c>
      <c r="F111" s="312">
        <f t="shared" si="12"/>
        <v>6530246.2930000005</v>
      </c>
      <c r="G111" s="26">
        <f t="shared" si="12"/>
        <v>74</v>
      </c>
      <c r="H111" s="312">
        <f t="shared" si="12"/>
        <v>6506054.2879999997</v>
      </c>
      <c r="I111" s="312">
        <f t="shared" si="12"/>
        <v>5050542.4880000008</v>
      </c>
      <c r="J111" s="312">
        <f t="shared" si="12"/>
        <v>1455511.8</v>
      </c>
    </row>
    <row r="112" spans="1:10" s="170" customFormat="1" x14ac:dyDescent="0.25">
      <c r="B112" s="2"/>
      <c r="C112" s="2"/>
      <c r="D112" s="2"/>
      <c r="F112" s="315"/>
      <c r="G112" s="314"/>
      <c r="H112" s="314"/>
      <c r="I112" s="570">
        <f>I111+J111</f>
        <v>6506054.2880000006</v>
      </c>
      <c r="J112" s="570"/>
    </row>
    <row r="113" spans="2:10" s="170" customFormat="1" x14ac:dyDescent="0.25">
      <c r="B113" s="2"/>
      <c r="C113" s="2"/>
      <c r="D113" s="2"/>
      <c r="F113" s="315"/>
      <c r="G113" s="314"/>
      <c r="H113" s="314"/>
      <c r="I113" s="333"/>
      <c r="J113" s="333"/>
    </row>
    <row r="114" spans="2:10" s="170" customFormat="1" x14ac:dyDescent="0.25">
      <c r="B114" s="2"/>
      <c r="C114" s="2"/>
      <c r="D114" s="2"/>
      <c r="E114" s="585" t="s">
        <v>697</v>
      </c>
      <c r="F114" s="585"/>
      <c r="G114" s="10">
        <f>G82+G78+G55+G48+G45+G44+G43+G42+G39+G38+G37+G36</f>
        <v>12</v>
      </c>
      <c r="H114" s="16">
        <f>H82+H78+H55+H48+H45+H44+H43+H42+H39+H38+H37+H36</f>
        <v>686354.82000000007</v>
      </c>
      <c r="I114" s="315"/>
      <c r="J114" s="315"/>
    </row>
    <row r="115" spans="2:10" x14ac:dyDescent="0.25">
      <c r="E115" s="561" t="s">
        <v>698</v>
      </c>
      <c r="F115" s="561"/>
      <c r="G115" s="561"/>
      <c r="H115" s="320">
        <f>H114/H111</f>
        <v>0.10549478833368138</v>
      </c>
    </row>
    <row r="116" spans="2:10" x14ac:dyDescent="0.25">
      <c r="F116" s="334"/>
      <c r="G116" s="334"/>
    </row>
    <row r="117" spans="2:10" x14ac:dyDescent="0.25">
      <c r="E117" s="561" t="s">
        <v>699</v>
      </c>
      <c r="F117" s="561"/>
      <c r="G117" s="295">
        <f>G108+G107+G106+G105+G104+G84+G81+G80+G57+G54+G53+G52+G51+G50+G46+G41+G29+G13+G11</f>
        <v>19</v>
      </c>
      <c r="H117" s="16">
        <f>H108+H107+H106+H105+H104+H84+H81+H80+H57+H54+H53+H52+H51+H50+H46+H41+H29+H13+H11</f>
        <v>1048367.218</v>
      </c>
    </row>
    <row r="118" spans="2:10" x14ac:dyDescent="0.25">
      <c r="E118" s="561" t="s">
        <v>698</v>
      </c>
      <c r="F118" s="561"/>
      <c r="G118" s="561"/>
      <c r="H118" s="320">
        <f>H117/H111</f>
        <v>0.16113717648093501</v>
      </c>
    </row>
    <row r="119" spans="2:10" x14ac:dyDescent="0.25">
      <c r="F119" s="584"/>
      <c r="G119" s="584"/>
    </row>
  </sheetData>
  <mergeCells count="80">
    <mergeCell ref="I112:J112"/>
    <mergeCell ref="E114:F114"/>
    <mergeCell ref="E115:G115"/>
    <mergeCell ref="E117:F117"/>
    <mergeCell ref="E118:G118"/>
    <mergeCell ref="F119:G119"/>
    <mergeCell ref="A109:B109"/>
    <mergeCell ref="C109:D109"/>
    <mergeCell ref="A110:B110"/>
    <mergeCell ref="C110:D110"/>
    <mergeCell ref="A111:B111"/>
    <mergeCell ref="C111:D111"/>
    <mergeCell ref="A98:B98"/>
    <mergeCell ref="C98:D98"/>
    <mergeCell ref="A101:B101"/>
    <mergeCell ref="C101:D101"/>
    <mergeCell ref="A103:B103"/>
    <mergeCell ref="C103:D103"/>
    <mergeCell ref="A86:B86"/>
    <mergeCell ref="C86:D86"/>
    <mergeCell ref="A93:B93"/>
    <mergeCell ref="C93:D93"/>
    <mergeCell ref="A95:B95"/>
    <mergeCell ref="C95:D95"/>
    <mergeCell ref="A79:B79"/>
    <mergeCell ref="C79:D79"/>
    <mergeCell ref="A83:B83"/>
    <mergeCell ref="C83:D83"/>
    <mergeCell ref="A85:B85"/>
    <mergeCell ref="C85:D85"/>
    <mergeCell ref="A72:B72"/>
    <mergeCell ref="C72:D72"/>
    <mergeCell ref="A74:B74"/>
    <mergeCell ref="C74:D74"/>
    <mergeCell ref="A77:B77"/>
    <mergeCell ref="C77:D77"/>
    <mergeCell ref="A56:B56"/>
    <mergeCell ref="C56:D56"/>
    <mergeCell ref="A59:B59"/>
    <mergeCell ref="C59:D59"/>
    <mergeCell ref="A60:B60"/>
    <mergeCell ref="C60:D60"/>
    <mergeCell ref="A40:B40"/>
    <mergeCell ref="C40:D40"/>
    <mergeCell ref="A47:B47"/>
    <mergeCell ref="C47:D47"/>
    <mergeCell ref="A49:B49"/>
    <mergeCell ref="C49:D49"/>
    <mergeCell ref="A30:B30"/>
    <mergeCell ref="C30:D30"/>
    <mergeCell ref="A32:B32"/>
    <mergeCell ref="C32:D32"/>
    <mergeCell ref="A35:B35"/>
    <mergeCell ref="C35:D35"/>
    <mergeCell ref="A21:B21"/>
    <mergeCell ref="C21:D21"/>
    <mergeCell ref="A24:B24"/>
    <mergeCell ref="C24:D24"/>
    <mergeCell ref="A28:B28"/>
    <mergeCell ref="C28:D28"/>
    <mergeCell ref="A14:B14"/>
    <mergeCell ref="C14:D14"/>
    <mergeCell ref="A15:B15"/>
    <mergeCell ref="C15:D15"/>
    <mergeCell ref="A18:B18"/>
    <mergeCell ref="C18:D18"/>
    <mergeCell ref="A12:B12"/>
    <mergeCell ref="C12:D12"/>
    <mergeCell ref="A1:J1"/>
    <mergeCell ref="A2:A3"/>
    <mergeCell ref="B2:B3"/>
    <mergeCell ref="C2:C3"/>
    <mergeCell ref="D2:D3"/>
    <mergeCell ref="E2:F2"/>
    <mergeCell ref="G2:J2"/>
    <mergeCell ref="A5:B5"/>
    <mergeCell ref="C5:D5"/>
    <mergeCell ref="A7:B7"/>
    <mergeCell ref="C7:D7"/>
    <mergeCell ref="A10:B10"/>
  </mergeCells>
  <pageMargins left="0.7" right="0.7" top="0.75" bottom="0.75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64" workbookViewId="0">
      <selection activeCell="Q70" sqref="Q70"/>
    </sheetView>
  </sheetViews>
  <sheetFormatPr defaultRowHeight="15" x14ac:dyDescent="0.25"/>
  <cols>
    <col min="1" max="1" width="5.5703125" style="335" customWidth="1"/>
    <col min="2" max="2" width="6.42578125" style="335" customWidth="1"/>
    <col min="3" max="3" width="32.140625" style="335" customWidth="1"/>
    <col min="4" max="4" width="11.140625" style="335" customWidth="1"/>
    <col min="5" max="5" width="11.85546875" style="335" customWidth="1"/>
    <col min="6" max="6" width="9.85546875" style="335" customWidth="1"/>
    <col min="7" max="7" width="9" style="365" customWidth="1"/>
    <col min="8" max="11" width="9.140625" style="335"/>
    <col min="12" max="12" width="17.42578125" style="335" customWidth="1"/>
    <col min="13" max="16384" width="9.140625" style="335"/>
  </cols>
  <sheetData>
    <row r="1" spans="1:12" x14ac:dyDescent="0.25">
      <c r="A1" s="607" t="s">
        <v>700</v>
      </c>
      <c r="B1" s="608"/>
      <c r="C1" s="608"/>
      <c r="D1" s="608"/>
      <c r="E1" s="608"/>
      <c r="F1" s="608"/>
      <c r="G1" s="609"/>
    </row>
    <row r="2" spans="1:12" x14ac:dyDescent="0.25">
      <c r="D2" s="614" t="s">
        <v>701</v>
      </c>
      <c r="E2" s="614"/>
      <c r="F2" s="615" t="s">
        <v>702</v>
      </c>
      <c r="G2" s="615"/>
    </row>
    <row r="3" spans="1:12" x14ac:dyDescent="0.25">
      <c r="D3" s="336" t="s">
        <v>703</v>
      </c>
      <c r="E3" s="336" t="s">
        <v>704</v>
      </c>
      <c r="F3" s="591"/>
      <c r="G3" s="591"/>
    </row>
    <row r="4" spans="1:12" x14ac:dyDescent="0.25">
      <c r="B4" s="599" t="s">
        <v>705</v>
      </c>
      <c r="C4" s="599"/>
      <c r="D4" s="66">
        <v>20</v>
      </c>
      <c r="E4" s="66">
        <v>14</v>
      </c>
      <c r="F4" s="66">
        <f>E4-D4</f>
        <v>-6</v>
      </c>
      <c r="G4" s="337">
        <f>F4/D4</f>
        <v>-0.3</v>
      </c>
    </row>
    <row r="5" spans="1:12" x14ac:dyDescent="0.25">
      <c r="B5" s="599" t="s">
        <v>706</v>
      </c>
      <c r="C5" s="599"/>
      <c r="D5" s="599"/>
      <c r="E5" s="599"/>
      <c r="F5" s="599"/>
      <c r="G5" s="337"/>
    </row>
    <row r="6" spans="1:12" x14ac:dyDescent="0.25">
      <c r="B6" s="338"/>
      <c r="C6" s="14" t="s">
        <v>84</v>
      </c>
      <c r="D6" s="66">
        <v>36</v>
      </c>
      <c r="E6" s="66">
        <v>43</v>
      </c>
      <c r="F6" s="66">
        <f>E6-D6</f>
        <v>7</v>
      </c>
      <c r="G6" s="337">
        <f t="shared" ref="G6:G8" si="0">F6/D6</f>
        <v>0.19444444444444445</v>
      </c>
    </row>
    <row r="7" spans="1:12" x14ac:dyDescent="0.25">
      <c r="B7" s="338"/>
      <c r="C7" s="14" t="s">
        <v>89</v>
      </c>
      <c r="D7" s="66">
        <v>15</v>
      </c>
      <c r="E7" s="66">
        <v>31</v>
      </c>
      <c r="F7" s="66">
        <f t="shared" ref="F7:F8" si="1">E7-D7</f>
        <v>16</v>
      </c>
      <c r="G7" s="337">
        <f t="shared" si="0"/>
        <v>1.0666666666666667</v>
      </c>
    </row>
    <row r="8" spans="1:12" x14ac:dyDescent="0.25">
      <c r="B8" s="338"/>
      <c r="C8" s="14" t="s">
        <v>382</v>
      </c>
      <c r="D8" s="10">
        <f>SUM(D6:D7)</f>
        <v>51</v>
      </c>
      <c r="E8" s="10">
        <f>SUM(E6:E7)</f>
        <v>74</v>
      </c>
      <c r="F8" s="10">
        <f t="shared" si="1"/>
        <v>23</v>
      </c>
      <c r="G8" s="339">
        <f t="shared" si="0"/>
        <v>0.45098039215686275</v>
      </c>
    </row>
    <row r="9" spans="1:12" x14ac:dyDescent="0.25">
      <c r="B9" s="340" t="s">
        <v>707</v>
      </c>
      <c r="C9" s="340"/>
      <c r="D9" s="340"/>
      <c r="E9" s="340"/>
      <c r="F9" s="598"/>
      <c r="G9" s="598"/>
    </row>
    <row r="10" spans="1:12" ht="24" x14ac:dyDescent="0.25">
      <c r="B10" s="14" t="s">
        <v>76</v>
      </c>
      <c r="C10" s="4" t="s">
        <v>77</v>
      </c>
      <c r="D10" s="9">
        <v>1275500</v>
      </c>
      <c r="E10" s="9">
        <v>2724060.45</v>
      </c>
      <c r="F10" s="610">
        <f>E10-D10</f>
        <v>1448560.4500000002</v>
      </c>
      <c r="G10" s="610"/>
    </row>
    <row r="11" spans="1:12" ht="24" x14ac:dyDescent="0.25">
      <c r="B11" s="14" t="s">
        <v>78</v>
      </c>
      <c r="C11" s="4" t="s">
        <v>79</v>
      </c>
      <c r="D11" s="9">
        <v>666000</v>
      </c>
      <c r="E11" s="9">
        <v>71000</v>
      </c>
      <c r="F11" s="610">
        <f t="shared" ref="F11:F13" si="2">E11-D11</f>
        <v>-595000</v>
      </c>
      <c r="G11" s="610"/>
    </row>
    <row r="12" spans="1:12" ht="24" x14ac:dyDescent="0.25">
      <c r="B12" s="14" t="s">
        <v>80</v>
      </c>
      <c r="C12" s="4" t="s">
        <v>81</v>
      </c>
      <c r="D12" s="9">
        <v>852000</v>
      </c>
      <c r="E12" s="9">
        <v>1253743</v>
      </c>
      <c r="F12" s="610">
        <f t="shared" si="2"/>
        <v>401743</v>
      </c>
      <c r="G12" s="610"/>
      <c r="L12" s="341"/>
    </row>
    <row r="13" spans="1:12" x14ac:dyDescent="0.25">
      <c r="B13" s="14" t="s">
        <v>82</v>
      </c>
      <c r="C13" s="4" t="s">
        <v>83</v>
      </c>
      <c r="D13" s="9">
        <v>1327000</v>
      </c>
      <c r="E13" s="9">
        <v>581157</v>
      </c>
      <c r="F13" s="610">
        <f t="shared" si="2"/>
        <v>-745843</v>
      </c>
      <c r="G13" s="610"/>
    </row>
    <row r="14" spans="1:12" x14ac:dyDescent="0.25">
      <c r="B14" s="14"/>
      <c r="C14" s="19" t="s">
        <v>84</v>
      </c>
      <c r="D14" s="21">
        <f>SUM(D10:D13)</f>
        <v>4120500</v>
      </c>
      <c r="E14" s="21">
        <f>SUM(E10:E13)</f>
        <v>4629960.45</v>
      </c>
      <c r="F14" s="613">
        <f>SUM(F10:F13)</f>
        <v>509460.45000000019</v>
      </c>
      <c r="G14" s="613"/>
    </row>
    <row r="15" spans="1:12" ht="24" x14ac:dyDescent="0.25">
      <c r="B15" s="14" t="s">
        <v>85</v>
      </c>
      <c r="C15" s="4" t="s">
        <v>86</v>
      </c>
      <c r="D15" s="9">
        <v>660500</v>
      </c>
      <c r="E15" s="9">
        <v>1013986.22</v>
      </c>
      <c r="F15" s="610">
        <f t="shared" ref="F15:F16" si="3">E15-D15</f>
        <v>353486.22</v>
      </c>
      <c r="G15" s="610"/>
    </row>
    <row r="16" spans="1:12" ht="24" x14ac:dyDescent="0.25">
      <c r="B16" s="4" t="s">
        <v>87</v>
      </c>
      <c r="C16" s="4" t="s">
        <v>88</v>
      </c>
      <c r="D16" s="9">
        <v>708000</v>
      </c>
      <c r="E16" s="9">
        <v>862107.61499999999</v>
      </c>
      <c r="F16" s="610">
        <f t="shared" si="3"/>
        <v>154107.61499999999</v>
      </c>
      <c r="G16" s="610"/>
    </row>
    <row r="17" spans="2:7" x14ac:dyDescent="0.25">
      <c r="B17" s="14"/>
      <c r="C17" s="19" t="s">
        <v>89</v>
      </c>
      <c r="D17" s="21">
        <f>SUM(D15:D16)</f>
        <v>1368500</v>
      </c>
      <c r="E17" s="21">
        <f>SUM(E15:E16)</f>
        <v>1876093.835</v>
      </c>
      <c r="F17" s="613">
        <f>SUM(F15:F16)</f>
        <v>507593.83499999996</v>
      </c>
      <c r="G17" s="613"/>
    </row>
    <row r="18" spans="2:7" x14ac:dyDescent="0.25">
      <c r="B18" s="24" t="s">
        <v>90</v>
      </c>
      <c r="C18" s="24" t="s">
        <v>91</v>
      </c>
      <c r="D18" s="27">
        <f>D17+D14</f>
        <v>5489000</v>
      </c>
      <c r="E18" s="27">
        <f>E17+E14</f>
        <v>6506054.2850000001</v>
      </c>
      <c r="F18" s="611">
        <f>F17+F14</f>
        <v>1017054.2850000001</v>
      </c>
      <c r="G18" s="611"/>
    </row>
    <row r="19" spans="2:7" x14ac:dyDescent="0.25">
      <c r="B19" s="14" t="s">
        <v>708</v>
      </c>
      <c r="C19" s="4" t="s">
        <v>709</v>
      </c>
      <c r="D19" s="9">
        <v>60000</v>
      </c>
      <c r="E19" s="9">
        <v>107195.55</v>
      </c>
      <c r="F19" s="610">
        <f t="shared" ref="F19:F23" si="4">E19-D19</f>
        <v>47195.55</v>
      </c>
      <c r="G19" s="610"/>
    </row>
    <row r="20" spans="2:7" x14ac:dyDescent="0.25">
      <c r="B20" s="14" t="s">
        <v>708</v>
      </c>
      <c r="C20" s="4" t="s">
        <v>710</v>
      </c>
      <c r="D20" s="9">
        <v>104000</v>
      </c>
      <c r="E20" s="9">
        <v>412</v>
      </c>
      <c r="F20" s="610">
        <f t="shared" si="4"/>
        <v>-103588</v>
      </c>
      <c r="G20" s="610"/>
    </row>
    <row r="21" spans="2:7" x14ac:dyDescent="0.25">
      <c r="B21" s="24" t="s">
        <v>101</v>
      </c>
      <c r="C21" s="24" t="s">
        <v>711</v>
      </c>
      <c r="D21" s="27">
        <f>SUM(D19:D20)</f>
        <v>164000</v>
      </c>
      <c r="E21" s="27">
        <f>SUM(E19:E20)</f>
        <v>107607.55</v>
      </c>
      <c r="F21" s="611">
        <f t="shared" si="4"/>
        <v>-56392.45</v>
      </c>
      <c r="G21" s="611"/>
    </row>
    <row r="22" spans="2:7" x14ac:dyDescent="0.25">
      <c r="B22" s="14" t="s">
        <v>712</v>
      </c>
      <c r="C22" s="17" t="s">
        <v>66</v>
      </c>
      <c r="D22" s="9">
        <v>1041690</v>
      </c>
      <c r="E22" s="9">
        <v>1153443.5900000001</v>
      </c>
      <c r="F22" s="610">
        <f t="shared" si="4"/>
        <v>111753.59000000008</v>
      </c>
      <c r="G22" s="610"/>
    </row>
    <row r="23" spans="2:7" x14ac:dyDescent="0.25">
      <c r="B23" s="14" t="s">
        <v>713</v>
      </c>
      <c r="C23" s="17" t="s">
        <v>68</v>
      </c>
      <c r="D23" s="9">
        <v>55310</v>
      </c>
      <c r="E23" s="9">
        <v>13633.8</v>
      </c>
      <c r="F23" s="610">
        <f t="shared" si="4"/>
        <v>-41676.199999999997</v>
      </c>
      <c r="G23" s="610"/>
    </row>
    <row r="24" spans="2:7" x14ac:dyDescent="0.25">
      <c r="B24" s="24" t="s">
        <v>103</v>
      </c>
      <c r="C24" s="24" t="s">
        <v>714</v>
      </c>
      <c r="D24" s="27">
        <f>SUM(D22:D23)</f>
        <v>1097000</v>
      </c>
      <c r="E24" s="27">
        <f>SUM(E22:E23)</f>
        <v>1167077.3900000001</v>
      </c>
      <c r="F24" s="611">
        <f>SUM(F22:F23)</f>
        <v>70077.390000000087</v>
      </c>
      <c r="G24" s="611"/>
    </row>
    <row r="25" spans="2:7" x14ac:dyDescent="0.25">
      <c r="B25" s="340"/>
      <c r="C25" s="342" t="s">
        <v>382</v>
      </c>
      <c r="D25" s="11">
        <f>D24+D21+D18</f>
        <v>6750000</v>
      </c>
      <c r="E25" s="11">
        <f>E24+E21+E18</f>
        <v>7780739.2250000006</v>
      </c>
      <c r="F25" s="612">
        <f>F24+F21+F18</f>
        <v>1030739.2250000002</v>
      </c>
      <c r="G25" s="612"/>
    </row>
    <row r="26" spans="2:7" ht="15" customHeight="1" x14ac:dyDescent="0.25">
      <c r="B26" s="442" t="s">
        <v>71</v>
      </c>
      <c r="C26" s="448"/>
      <c r="D26" s="448"/>
      <c r="E26" s="448"/>
      <c r="F26" s="587">
        <f>E24/E18</f>
        <v>0.17938328499513898</v>
      </c>
      <c r="G26" s="587"/>
    </row>
    <row r="27" spans="2:7" ht="15" customHeight="1" x14ac:dyDescent="0.25">
      <c r="B27" s="607" t="s">
        <v>715</v>
      </c>
      <c r="C27" s="608"/>
      <c r="D27" s="608"/>
      <c r="E27" s="609"/>
      <c r="F27" s="587">
        <f>F25/D25</f>
        <v>0.15270210740740744</v>
      </c>
      <c r="G27" s="587"/>
    </row>
    <row r="28" spans="2:7" x14ac:dyDescent="0.25">
      <c r="B28" s="340" t="s">
        <v>716</v>
      </c>
      <c r="C28" s="340"/>
      <c r="D28" s="340"/>
      <c r="E28" s="340"/>
      <c r="F28" s="598"/>
      <c r="G28" s="598"/>
    </row>
    <row r="29" spans="2:7" ht="24" x14ac:dyDescent="0.25">
      <c r="B29" s="14" t="s">
        <v>76</v>
      </c>
      <c r="C29" s="4" t="s">
        <v>77</v>
      </c>
      <c r="D29" s="343">
        <f t="shared" ref="D29:D43" si="5">D10/6750000</f>
        <v>0.18896296296296297</v>
      </c>
      <c r="E29" s="343">
        <f t="shared" ref="E29:E43" si="6">E10/7780739.23</f>
        <v>0.35010303898849465</v>
      </c>
      <c r="F29" s="588">
        <f>(E29-D29)/D29</f>
        <v>0.85276010440794892</v>
      </c>
      <c r="G29" s="588"/>
    </row>
    <row r="30" spans="2:7" ht="24" x14ac:dyDescent="0.25">
      <c r="B30" s="14" t="s">
        <v>78</v>
      </c>
      <c r="C30" s="4" t="s">
        <v>79</v>
      </c>
      <c r="D30" s="343">
        <f t="shared" si="5"/>
        <v>9.8666666666666666E-2</v>
      </c>
      <c r="E30" s="343">
        <f t="shared" si="6"/>
        <v>9.125096973594371E-3</v>
      </c>
      <c r="F30" s="588">
        <f t="shared" ref="F30:F32" si="7">(E30-D30)/D30</f>
        <v>-0.90751590905140844</v>
      </c>
      <c r="G30" s="588"/>
    </row>
    <row r="31" spans="2:7" ht="24" x14ac:dyDescent="0.25">
      <c r="B31" s="14" t="s">
        <v>80</v>
      </c>
      <c r="C31" s="4" t="s">
        <v>81</v>
      </c>
      <c r="D31" s="343">
        <f t="shared" si="5"/>
        <v>0.12622222222222224</v>
      </c>
      <c r="E31" s="343">
        <f t="shared" si="6"/>
        <v>0.16113417542204406</v>
      </c>
      <c r="F31" s="588">
        <f t="shared" si="7"/>
        <v>0.2765911785197151</v>
      </c>
      <c r="G31" s="588"/>
    </row>
    <row r="32" spans="2:7" x14ac:dyDescent="0.25">
      <c r="B32" s="14" t="s">
        <v>82</v>
      </c>
      <c r="C32" s="4" t="s">
        <v>83</v>
      </c>
      <c r="D32" s="343">
        <f t="shared" si="5"/>
        <v>0.1965925925925926</v>
      </c>
      <c r="E32" s="343">
        <f t="shared" si="6"/>
        <v>7.469174622370682E-2</v>
      </c>
      <c r="F32" s="588">
        <f t="shared" si="7"/>
        <v>-0.62006835944987115</v>
      </c>
      <c r="G32" s="588"/>
    </row>
    <row r="33" spans="2:7" x14ac:dyDescent="0.25">
      <c r="B33" s="14"/>
      <c r="C33" s="19" t="s">
        <v>84</v>
      </c>
      <c r="D33" s="344">
        <f t="shared" si="5"/>
        <v>0.61044444444444446</v>
      </c>
      <c r="E33" s="344">
        <f t="shared" si="6"/>
        <v>0.59505405760783991</v>
      </c>
      <c r="F33" s="594">
        <f>(E33-D33)/D33</f>
        <v>-2.5211773121485415E-2</v>
      </c>
      <c r="G33" s="594"/>
    </row>
    <row r="34" spans="2:7" ht="24" x14ac:dyDescent="0.25">
      <c r="B34" s="14" t="s">
        <v>85</v>
      </c>
      <c r="C34" s="4" t="s">
        <v>86</v>
      </c>
      <c r="D34" s="343">
        <f t="shared" si="5"/>
        <v>9.7851851851851857E-2</v>
      </c>
      <c r="E34" s="343">
        <f t="shared" si="6"/>
        <v>0.13032003644209009</v>
      </c>
      <c r="F34" s="588">
        <f t="shared" ref="F34:F35" si="8">E34-D34</f>
        <v>3.246818459023823E-2</v>
      </c>
      <c r="G34" s="588"/>
    </row>
    <row r="35" spans="2:7" ht="24" x14ac:dyDescent="0.25">
      <c r="B35" s="4" t="s">
        <v>87</v>
      </c>
      <c r="C35" s="4" t="s">
        <v>88</v>
      </c>
      <c r="D35" s="343">
        <f t="shared" si="5"/>
        <v>0.10488888888888889</v>
      </c>
      <c r="E35" s="343">
        <f t="shared" si="6"/>
        <v>0.11080021955703044</v>
      </c>
      <c r="F35" s="588">
        <f t="shared" si="8"/>
        <v>5.9113306681415484E-3</v>
      </c>
      <c r="G35" s="588"/>
    </row>
    <row r="36" spans="2:7" x14ac:dyDescent="0.25">
      <c r="B36" s="14"/>
      <c r="C36" s="19" t="s">
        <v>89</v>
      </c>
      <c r="D36" s="344">
        <f t="shared" si="5"/>
        <v>0.20274074074074075</v>
      </c>
      <c r="E36" s="344">
        <f t="shared" si="6"/>
        <v>0.24112025599912051</v>
      </c>
      <c r="F36" s="594">
        <f>(E36-D36)/D36</f>
        <v>0.1893034183369115</v>
      </c>
      <c r="G36" s="594"/>
    </row>
    <row r="37" spans="2:7" x14ac:dyDescent="0.25">
      <c r="B37" s="24" t="s">
        <v>90</v>
      </c>
      <c r="C37" s="24" t="s">
        <v>91</v>
      </c>
      <c r="D37" s="345">
        <f t="shared" si="5"/>
        <v>0.81318518518518523</v>
      </c>
      <c r="E37" s="345">
        <f t="shared" si="6"/>
        <v>0.83617431360696037</v>
      </c>
      <c r="F37" s="589">
        <f>(E37-D37)/D37</f>
        <v>2.8270471278371685E-2</v>
      </c>
      <c r="G37" s="589"/>
    </row>
    <row r="38" spans="2:7" x14ac:dyDescent="0.25">
      <c r="B38" s="14" t="s">
        <v>708</v>
      </c>
      <c r="C38" s="4" t="s">
        <v>709</v>
      </c>
      <c r="D38" s="343">
        <f t="shared" si="5"/>
        <v>8.8888888888888889E-3</v>
      </c>
      <c r="E38" s="343">
        <f t="shared" si="6"/>
        <v>1.3777039280109635E-2</v>
      </c>
      <c r="F38" s="588">
        <f t="shared" ref="F38:F39" si="9">E38-D38</f>
        <v>4.8881503912207459E-3</v>
      </c>
      <c r="G38" s="588"/>
    </row>
    <row r="39" spans="2:7" x14ac:dyDescent="0.25">
      <c r="B39" s="14" t="s">
        <v>708</v>
      </c>
      <c r="C39" s="4" t="s">
        <v>710</v>
      </c>
      <c r="D39" s="343">
        <f t="shared" si="5"/>
        <v>1.5407407407407408E-2</v>
      </c>
      <c r="E39" s="343">
        <f t="shared" si="6"/>
        <v>5.2951266945364517E-5</v>
      </c>
      <c r="F39" s="588">
        <f t="shared" si="9"/>
        <v>-1.5354456140462044E-2</v>
      </c>
      <c r="G39" s="588"/>
    </row>
    <row r="40" spans="2:7" x14ac:dyDescent="0.25">
      <c r="B40" s="24" t="s">
        <v>101</v>
      </c>
      <c r="C40" s="24" t="s">
        <v>711</v>
      </c>
      <c r="D40" s="345">
        <f t="shared" si="5"/>
        <v>2.4296296296296295E-2</v>
      </c>
      <c r="E40" s="346">
        <f t="shared" si="6"/>
        <v>1.3829990547054999E-2</v>
      </c>
      <c r="F40" s="589">
        <f>(E40-D40)/E40</f>
        <v>-0.75678329017151957</v>
      </c>
      <c r="G40" s="589"/>
    </row>
    <row r="41" spans="2:7" x14ac:dyDescent="0.25">
      <c r="B41" s="14" t="s">
        <v>65</v>
      </c>
      <c r="C41" s="17" t="s">
        <v>66</v>
      </c>
      <c r="D41" s="343">
        <f t="shared" si="5"/>
        <v>0.15432444444444443</v>
      </c>
      <c r="E41" s="347">
        <f t="shared" si="6"/>
        <v>0.1482434452439553</v>
      </c>
      <c r="F41" s="588">
        <f t="shared" ref="F41:F42" si="10">E41-D41</f>
        <v>-6.0809992004891289E-3</v>
      </c>
      <c r="G41" s="588"/>
    </row>
    <row r="42" spans="2:7" x14ac:dyDescent="0.25">
      <c r="B42" s="14" t="s">
        <v>67</v>
      </c>
      <c r="C42" s="17" t="s">
        <v>68</v>
      </c>
      <c r="D42" s="343">
        <f t="shared" si="5"/>
        <v>8.1940740740740741E-3</v>
      </c>
      <c r="E42" s="347">
        <f t="shared" si="6"/>
        <v>1.7522499594167737E-3</v>
      </c>
      <c r="F42" s="588">
        <f t="shared" si="10"/>
        <v>-6.4418241146573007E-3</v>
      </c>
      <c r="G42" s="588"/>
    </row>
    <row r="43" spans="2:7" x14ac:dyDescent="0.25">
      <c r="B43" s="24" t="s">
        <v>103</v>
      </c>
      <c r="C43" s="24" t="s">
        <v>714</v>
      </c>
      <c r="D43" s="345">
        <f t="shared" si="5"/>
        <v>0.16251851851851851</v>
      </c>
      <c r="E43" s="345">
        <f t="shared" si="6"/>
        <v>0.14999569520337208</v>
      </c>
      <c r="F43" s="589">
        <f>(E43-D43)/D43</f>
        <v>-7.7054746925467987E-2</v>
      </c>
      <c r="G43" s="589"/>
    </row>
    <row r="44" spans="2:7" x14ac:dyDescent="0.25">
      <c r="B44" s="348"/>
      <c r="C44" s="342" t="s">
        <v>382</v>
      </c>
      <c r="D44" s="349">
        <f>D43+D40+D37</f>
        <v>1</v>
      </c>
      <c r="E44" s="349">
        <f>E43+E40+E37</f>
        <v>0.99999999935738748</v>
      </c>
      <c r="F44" s="587"/>
      <c r="G44" s="587"/>
    </row>
    <row r="45" spans="2:7" x14ac:dyDescent="0.25">
      <c r="B45" s="599" t="s">
        <v>717</v>
      </c>
      <c r="C45" s="599"/>
      <c r="D45" s="348"/>
      <c r="E45" s="348"/>
      <c r="F45" s="600"/>
      <c r="G45" s="600"/>
    </row>
    <row r="46" spans="2:7" x14ac:dyDescent="0.25">
      <c r="B46" s="601"/>
      <c r="C46" s="19" t="s">
        <v>84</v>
      </c>
      <c r="D46" s="9">
        <f>D14/D6</f>
        <v>114458.33333333333</v>
      </c>
      <c r="E46" s="9">
        <f>E14/E6</f>
        <v>107673.49883720931</v>
      </c>
      <c r="F46" s="588">
        <f>(E46-D46)/D46</f>
        <v>-5.9277767712769033E-2</v>
      </c>
      <c r="G46" s="588"/>
    </row>
    <row r="47" spans="2:7" ht="24" x14ac:dyDescent="0.25">
      <c r="B47" s="602"/>
      <c r="C47" s="19" t="s">
        <v>718</v>
      </c>
      <c r="D47" s="9">
        <v>106541.66666666667</v>
      </c>
      <c r="E47" s="9">
        <v>87528.238947368416</v>
      </c>
      <c r="F47" s="588">
        <f t="shared" ref="F47:F49" si="11">(E47-D47)/D47</f>
        <v>-0.17846001770166528</v>
      </c>
      <c r="G47" s="588"/>
    </row>
    <row r="48" spans="2:7" x14ac:dyDescent="0.25">
      <c r="B48" s="602"/>
      <c r="C48" s="19" t="s">
        <v>719</v>
      </c>
      <c r="D48" s="9">
        <v>30000</v>
      </c>
      <c r="E48" s="9">
        <v>17754.774583333332</v>
      </c>
      <c r="F48" s="588">
        <f t="shared" si="11"/>
        <v>-0.4081741805555556</v>
      </c>
      <c r="G48" s="588"/>
    </row>
    <row r="49" spans="1:7" x14ac:dyDescent="0.25">
      <c r="B49" s="603"/>
      <c r="C49" s="342" t="s">
        <v>382</v>
      </c>
      <c r="D49" s="11">
        <f>D18/D8</f>
        <v>107627.45098039215</v>
      </c>
      <c r="E49" s="11">
        <f>E18/E8</f>
        <v>87919.652499999997</v>
      </c>
      <c r="F49" s="587">
        <f t="shared" si="11"/>
        <v>-0.18311126298050648</v>
      </c>
      <c r="G49" s="587"/>
    </row>
    <row r="50" spans="1:7" x14ac:dyDescent="0.25">
      <c r="B50" s="604" t="s">
        <v>720</v>
      </c>
      <c r="C50" s="604"/>
      <c r="D50" s="350"/>
      <c r="E50" s="350"/>
      <c r="F50" s="605"/>
      <c r="G50" s="606"/>
    </row>
    <row r="51" spans="1:7" x14ac:dyDescent="0.25">
      <c r="B51" s="351"/>
      <c r="C51" s="14" t="s">
        <v>84</v>
      </c>
      <c r="D51" s="343">
        <f>D14/D18</f>
        <v>0.75068318455091998</v>
      </c>
      <c r="E51" s="343">
        <f>E14/E18</f>
        <v>0.7116387670903056</v>
      </c>
      <c r="F51" s="588">
        <f>E51-D51</f>
        <v>-3.9044417460614378E-2</v>
      </c>
      <c r="G51" s="588"/>
    </row>
    <row r="52" spans="1:7" x14ac:dyDescent="0.25">
      <c r="B52" s="351"/>
      <c r="C52" s="14" t="s">
        <v>89</v>
      </c>
      <c r="D52" s="343">
        <f>D17/D18</f>
        <v>0.24931681544907996</v>
      </c>
      <c r="E52" s="343">
        <f>E17/E18</f>
        <v>0.28836123290969434</v>
      </c>
      <c r="F52" s="588">
        <f>E52-D52</f>
        <v>3.9044417460614378E-2</v>
      </c>
      <c r="G52" s="588"/>
    </row>
    <row r="53" spans="1:7" x14ac:dyDescent="0.25">
      <c r="B53" s="351"/>
      <c r="C53" s="14" t="s">
        <v>382</v>
      </c>
      <c r="D53" s="349">
        <f>SUM(D51:D52)</f>
        <v>1</v>
      </c>
      <c r="E53" s="349">
        <f>SUM(E51:E52)</f>
        <v>1</v>
      </c>
      <c r="F53" s="587">
        <f>SUM(F51:F52)</f>
        <v>0</v>
      </c>
      <c r="G53" s="587"/>
    </row>
    <row r="54" spans="1:7" ht="16.5" customHeight="1" x14ac:dyDescent="0.25"/>
    <row r="55" spans="1:7" x14ac:dyDescent="0.25">
      <c r="D55" s="590" t="s">
        <v>701</v>
      </c>
      <c r="E55" s="590"/>
      <c r="F55" s="591" t="s">
        <v>702</v>
      </c>
      <c r="G55" s="591"/>
    </row>
    <row r="56" spans="1:7" x14ac:dyDescent="0.25">
      <c r="D56" s="336" t="s">
        <v>703</v>
      </c>
      <c r="E56" s="336" t="s">
        <v>704</v>
      </c>
      <c r="F56" s="591"/>
      <c r="G56" s="591"/>
    </row>
    <row r="57" spans="1:7" x14ac:dyDescent="0.25">
      <c r="A57" s="590" t="s">
        <v>721</v>
      </c>
      <c r="B57" s="595" t="s">
        <v>705</v>
      </c>
      <c r="C57" s="595"/>
      <c r="D57" s="89">
        <v>20</v>
      </c>
      <c r="E57" s="89">
        <v>14</v>
      </c>
      <c r="F57" s="89">
        <f>E57-D57</f>
        <v>-6</v>
      </c>
      <c r="G57" s="337">
        <f>F57/D57</f>
        <v>-0.3</v>
      </c>
    </row>
    <row r="58" spans="1:7" x14ac:dyDescent="0.25">
      <c r="A58" s="590"/>
      <c r="B58" s="595" t="s">
        <v>706</v>
      </c>
      <c r="C58" s="595"/>
      <c r="D58" s="595"/>
      <c r="E58" s="595"/>
      <c r="F58" s="595"/>
      <c r="G58" s="337"/>
    </row>
    <row r="59" spans="1:7" x14ac:dyDescent="0.25">
      <c r="A59" s="590"/>
      <c r="B59" s="338"/>
      <c r="C59" s="14" t="s">
        <v>84</v>
      </c>
      <c r="D59" s="66">
        <v>36</v>
      </c>
      <c r="E59" s="66">
        <v>43</v>
      </c>
      <c r="F59" s="66">
        <f>E59-D59</f>
        <v>7</v>
      </c>
      <c r="G59" s="337">
        <f t="shared" ref="G59:G61" si="12">F59/D59</f>
        <v>0.19444444444444445</v>
      </c>
    </row>
    <row r="60" spans="1:7" x14ac:dyDescent="0.25">
      <c r="A60" s="590"/>
      <c r="B60" s="338"/>
      <c r="C60" s="14" t="s">
        <v>89</v>
      </c>
      <c r="D60" s="66">
        <v>15</v>
      </c>
      <c r="E60" s="66">
        <v>31</v>
      </c>
      <c r="F60" s="66">
        <f t="shared" ref="F60:F61" si="13">E60-D60</f>
        <v>16</v>
      </c>
      <c r="G60" s="337">
        <f t="shared" si="12"/>
        <v>1.0666666666666667</v>
      </c>
    </row>
    <row r="61" spans="1:7" x14ac:dyDescent="0.25">
      <c r="A61" s="590"/>
      <c r="B61" s="338"/>
      <c r="C61" s="14" t="s">
        <v>382</v>
      </c>
      <c r="D61" s="10">
        <f>SUM(D59:D60)</f>
        <v>51</v>
      </c>
      <c r="E61" s="10">
        <f>SUM(E59:E60)</f>
        <v>74</v>
      </c>
      <c r="F61" s="10">
        <f t="shared" si="13"/>
        <v>23</v>
      </c>
      <c r="G61" s="339">
        <f t="shared" si="12"/>
        <v>0.45098039215686275</v>
      </c>
    </row>
    <row r="62" spans="1:7" x14ac:dyDescent="0.25">
      <c r="A62" s="590"/>
      <c r="B62" s="440" t="s">
        <v>722</v>
      </c>
      <c r="C62" s="441"/>
      <c r="D62" s="11">
        <f>D25</f>
        <v>6750000</v>
      </c>
      <c r="E62" s="11">
        <f>E25</f>
        <v>7780739.2250000006</v>
      </c>
      <c r="F62" s="11">
        <f>E62-D62</f>
        <v>1030739.2250000006</v>
      </c>
      <c r="G62" s="339">
        <f>(E62-D62)/D62</f>
        <v>0.1527021074074075</v>
      </c>
    </row>
    <row r="63" spans="1:7" x14ac:dyDescent="0.25">
      <c r="A63" s="590"/>
      <c r="B63" s="596" t="s">
        <v>723</v>
      </c>
      <c r="C63" s="597"/>
      <c r="D63" s="340"/>
      <c r="E63" s="340"/>
      <c r="F63" s="598"/>
      <c r="G63" s="598"/>
    </row>
    <row r="64" spans="1:7" ht="24" x14ac:dyDescent="0.25">
      <c r="A64" s="342" t="s">
        <v>732</v>
      </c>
      <c r="B64" s="14" t="s">
        <v>76</v>
      </c>
      <c r="C64" s="4" t="s">
        <v>77</v>
      </c>
      <c r="D64" s="352">
        <v>0.18896296296296297</v>
      </c>
      <c r="E64" s="352">
        <v>0.35010303898849465</v>
      </c>
      <c r="F64" s="592">
        <f>(E64-D64)/D64</f>
        <v>0.85276010440794892</v>
      </c>
      <c r="G64" s="593"/>
    </row>
    <row r="65" spans="1:7" ht="24" x14ac:dyDescent="0.25">
      <c r="A65" s="342" t="s">
        <v>724</v>
      </c>
      <c r="B65" s="14" t="s">
        <v>78</v>
      </c>
      <c r="C65" s="4" t="s">
        <v>79</v>
      </c>
      <c r="D65" s="352">
        <v>9.8666666666666666E-2</v>
      </c>
      <c r="E65" s="352">
        <v>9.125096973594371E-3</v>
      </c>
      <c r="F65" s="588">
        <f t="shared" ref="F65:F67" si="14">(E65-D65)/D65</f>
        <v>-0.90751590905140844</v>
      </c>
      <c r="G65" s="588"/>
    </row>
    <row r="66" spans="1:7" ht="24" x14ac:dyDescent="0.25">
      <c r="A66" s="342" t="s">
        <v>724</v>
      </c>
      <c r="B66" s="14" t="s">
        <v>80</v>
      </c>
      <c r="C66" s="4" t="s">
        <v>81</v>
      </c>
      <c r="D66" s="352">
        <v>0.12622222222222224</v>
      </c>
      <c r="E66" s="352">
        <v>0.16113417542204406</v>
      </c>
      <c r="F66" s="588">
        <f t="shared" si="14"/>
        <v>0.2765911785197151</v>
      </c>
      <c r="G66" s="588"/>
    </row>
    <row r="67" spans="1:7" x14ac:dyDescent="0.25">
      <c r="A67" s="342" t="s">
        <v>725</v>
      </c>
      <c r="B67" s="14" t="s">
        <v>82</v>
      </c>
      <c r="C67" s="4" t="s">
        <v>83</v>
      </c>
      <c r="D67" s="352">
        <v>0.1965925925925926</v>
      </c>
      <c r="E67" s="352">
        <v>7.469174622370682E-2</v>
      </c>
      <c r="F67" s="588">
        <f t="shared" si="14"/>
        <v>-0.62006835944987115</v>
      </c>
      <c r="G67" s="588"/>
    </row>
    <row r="68" spans="1:7" x14ac:dyDescent="0.25">
      <c r="A68" s="353"/>
      <c r="B68" s="19"/>
      <c r="C68" s="19" t="s">
        <v>84</v>
      </c>
      <c r="D68" s="354">
        <v>0.61044444444444446</v>
      </c>
      <c r="E68" s="354">
        <v>0.59505405760783991</v>
      </c>
      <c r="F68" s="594">
        <f>(E68-D68)/D68</f>
        <v>-2.5211773121485415E-2</v>
      </c>
      <c r="G68" s="594"/>
    </row>
    <row r="69" spans="1:7" ht="24" x14ac:dyDescent="0.25">
      <c r="A69" s="342" t="s">
        <v>724</v>
      </c>
      <c r="B69" s="14" t="s">
        <v>85</v>
      </c>
      <c r="C69" s="4" t="s">
        <v>86</v>
      </c>
      <c r="D69" s="352">
        <v>9.7851851851851857E-2</v>
      </c>
      <c r="E69" s="352">
        <v>0.13032003644209009</v>
      </c>
      <c r="F69" s="588">
        <f t="shared" ref="F69:F70" si="15">E69-D69</f>
        <v>3.246818459023823E-2</v>
      </c>
      <c r="G69" s="588"/>
    </row>
    <row r="70" spans="1:7" ht="24" x14ac:dyDescent="0.25">
      <c r="A70" s="342" t="s">
        <v>724</v>
      </c>
      <c r="B70" s="14" t="s">
        <v>87</v>
      </c>
      <c r="C70" s="4" t="s">
        <v>88</v>
      </c>
      <c r="D70" s="352">
        <v>0.10488888888888889</v>
      </c>
      <c r="E70" s="352">
        <v>0.11080021955703044</v>
      </c>
      <c r="F70" s="588">
        <f t="shared" si="15"/>
        <v>5.9113306681415484E-3</v>
      </c>
      <c r="G70" s="588"/>
    </row>
    <row r="71" spans="1:7" x14ac:dyDescent="0.25">
      <c r="A71" s="353"/>
      <c r="B71" s="19"/>
      <c r="C71" s="19" t="s">
        <v>89</v>
      </c>
      <c r="D71" s="354">
        <v>0.20274074074074075</v>
      </c>
      <c r="E71" s="354">
        <v>0.24112025599912051</v>
      </c>
      <c r="F71" s="594">
        <f>(E71-D71)/D71</f>
        <v>0.1893034183369115</v>
      </c>
      <c r="G71" s="594"/>
    </row>
    <row r="72" spans="1:7" x14ac:dyDescent="0.25">
      <c r="A72" s="355"/>
      <c r="B72" s="24" t="s">
        <v>90</v>
      </c>
      <c r="C72" s="24" t="s">
        <v>91</v>
      </c>
      <c r="D72" s="356">
        <v>0.81318518518518523</v>
      </c>
      <c r="E72" s="356">
        <v>0.83617431360696037</v>
      </c>
      <c r="F72" s="589">
        <f>(E72-D72)/D72</f>
        <v>2.8270471278371685E-2</v>
      </c>
      <c r="G72" s="589"/>
    </row>
    <row r="73" spans="1:7" x14ac:dyDescent="0.25">
      <c r="A73" s="342" t="s">
        <v>726</v>
      </c>
      <c r="B73" s="14" t="s">
        <v>708</v>
      </c>
      <c r="C73" s="4" t="s">
        <v>709</v>
      </c>
      <c r="D73" s="352">
        <v>8.8888888888888889E-3</v>
      </c>
      <c r="E73" s="352">
        <v>1.3777039280109635E-2</v>
      </c>
      <c r="F73" s="588">
        <f t="shared" ref="F73:F74" si="16">E73-D73</f>
        <v>4.8881503912207459E-3</v>
      </c>
      <c r="G73" s="588"/>
    </row>
    <row r="74" spans="1:7" x14ac:dyDescent="0.25">
      <c r="A74" s="342" t="s">
        <v>726</v>
      </c>
      <c r="B74" s="14" t="s">
        <v>708</v>
      </c>
      <c r="C74" s="4" t="s">
        <v>710</v>
      </c>
      <c r="D74" s="352">
        <v>1.5407407407407408E-2</v>
      </c>
      <c r="E74" s="352">
        <v>5.2951266945364517E-5</v>
      </c>
      <c r="F74" s="588">
        <f t="shared" si="16"/>
        <v>-1.5354456140462044E-2</v>
      </c>
      <c r="G74" s="588"/>
    </row>
    <row r="75" spans="1:7" x14ac:dyDescent="0.25">
      <c r="A75" s="357"/>
      <c r="B75" s="24" t="s">
        <v>101</v>
      </c>
      <c r="C75" s="24" t="s">
        <v>711</v>
      </c>
      <c r="D75" s="356">
        <v>2.4296296296296295E-2</v>
      </c>
      <c r="E75" s="358">
        <v>1.3829990547054999E-2</v>
      </c>
      <c r="F75" s="589">
        <f>(E75-D75)/E75</f>
        <v>-0.75678329017151957</v>
      </c>
      <c r="G75" s="589"/>
    </row>
    <row r="76" spans="1:7" x14ac:dyDescent="0.25">
      <c r="A76" s="348"/>
      <c r="B76" s="14" t="s">
        <v>65</v>
      </c>
      <c r="C76" s="17" t="s">
        <v>66</v>
      </c>
      <c r="D76" s="352">
        <v>0.15432444444444443</v>
      </c>
      <c r="E76" s="359">
        <v>0.1482434452439553</v>
      </c>
      <c r="F76" s="588">
        <f t="shared" ref="F76:F77" si="17">E76-D76</f>
        <v>-6.0809992004891289E-3</v>
      </c>
      <c r="G76" s="588"/>
    </row>
    <row r="77" spans="1:7" x14ac:dyDescent="0.25">
      <c r="A77" s="348"/>
      <c r="B77" s="14" t="s">
        <v>67</v>
      </c>
      <c r="C77" s="17" t="s">
        <v>68</v>
      </c>
      <c r="D77" s="352">
        <v>8.1940740740740741E-3</v>
      </c>
      <c r="E77" s="359">
        <v>1.7522499594167737E-3</v>
      </c>
      <c r="F77" s="588">
        <f t="shared" si="17"/>
        <v>-6.4418241146573007E-3</v>
      </c>
      <c r="G77" s="588"/>
    </row>
    <row r="78" spans="1:7" x14ac:dyDescent="0.25">
      <c r="A78" s="357"/>
      <c r="B78" s="24" t="s">
        <v>103</v>
      </c>
      <c r="C78" s="24" t="s">
        <v>714</v>
      </c>
      <c r="D78" s="356">
        <v>0.16251851851851851</v>
      </c>
      <c r="E78" s="356">
        <v>0.14999569520337208</v>
      </c>
      <c r="F78" s="589">
        <f>(E78-D78)/D78</f>
        <v>-7.7054746925467987E-2</v>
      </c>
      <c r="G78" s="589"/>
    </row>
    <row r="79" spans="1:7" x14ac:dyDescent="0.25">
      <c r="A79" s="348"/>
      <c r="B79" s="348"/>
      <c r="C79" s="342" t="s">
        <v>382</v>
      </c>
      <c r="D79" s="360">
        <v>1</v>
      </c>
      <c r="E79" s="360">
        <v>0.99999999935738748</v>
      </c>
      <c r="F79" s="587"/>
      <c r="G79" s="587"/>
    </row>
    <row r="80" spans="1:7" x14ac:dyDescent="0.25">
      <c r="A80" s="361"/>
      <c r="B80" s="361"/>
      <c r="C80" s="362"/>
      <c r="D80" s="364"/>
      <c r="E80" s="364"/>
      <c r="F80" s="364"/>
      <c r="G80" s="364"/>
    </row>
    <row r="81" spans="1:7" x14ac:dyDescent="0.25">
      <c r="A81" s="361"/>
      <c r="B81" s="361"/>
      <c r="C81" s="362"/>
      <c r="D81" s="364"/>
      <c r="E81" s="364"/>
      <c r="F81" s="364"/>
      <c r="G81" s="364"/>
    </row>
    <row r="82" spans="1:7" x14ac:dyDescent="0.25">
      <c r="B82" s="361"/>
      <c r="C82" s="362"/>
      <c r="D82" s="363"/>
      <c r="E82" s="363"/>
      <c r="F82" s="364"/>
      <c r="G82" s="364"/>
    </row>
    <row r="83" spans="1:7" x14ac:dyDescent="0.25">
      <c r="A83" s="586" t="s">
        <v>727</v>
      </c>
      <c r="B83" s="586"/>
      <c r="C83" s="586"/>
      <c r="D83" s="590" t="s">
        <v>701</v>
      </c>
      <c r="E83" s="590"/>
      <c r="F83" s="591" t="s">
        <v>702</v>
      </c>
      <c r="G83" s="591"/>
    </row>
    <row r="84" spans="1:7" x14ac:dyDescent="0.25">
      <c r="A84" s="586"/>
      <c r="B84" s="586"/>
      <c r="C84" s="586"/>
      <c r="D84" s="336" t="s">
        <v>703</v>
      </c>
      <c r="E84" s="336" t="s">
        <v>704</v>
      </c>
      <c r="F84" s="591"/>
      <c r="G84" s="591"/>
    </row>
    <row r="85" spans="1:7" x14ac:dyDescent="0.25">
      <c r="A85" s="484" t="s">
        <v>84</v>
      </c>
      <c r="B85" s="484"/>
      <c r="C85" s="484"/>
      <c r="D85" s="9">
        <v>114458.33333333333</v>
      </c>
      <c r="E85" s="9">
        <v>107673.49883720931</v>
      </c>
      <c r="F85" s="588">
        <f>(E85-D85)/D85</f>
        <v>-5.9277767712769033E-2</v>
      </c>
      <c r="G85" s="588"/>
    </row>
    <row r="86" spans="1:7" ht="24" customHeight="1" x14ac:dyDescent="0.25">
      <c r="A86" s="484" t="s">
        <v>718</v>
      </c>
      <c r="B86" s="484"/>
      <c r="C86" s="484"/>
      <c r="D86" s="9">
        <v>106541.66666666667</v>
      </c>
      <c r="E86" s="9">
        <v>87528.238947368416</v>
      </c>
      <c r="F86" s="588">
        <f t="shared" ref="F86:F88" si="18">(E86-D86)/D86</f>
        <v>-0.17846001770166528</v>
      </c>
      <c r="G86" s="588"/>
    </row>
    <row r="87" spans="1:7" x14ac:dyDescent="0.25">
      <c r="A87" s="484" t="s">
        <v>719</v>
      </c>
      <c r="B87" s="484"/>
      <c r="C87" s="484"/>
      <c r="D87" s="9">
        <v>30000</v>
      </c>
      <c r="E87" s="9">
        <v>17754.774583333332</v>
      </c>
      <c r="F87" s="588">
        <f t="shared" si="18"/>
        <v>-0.4081741805555556</v>
      </c>
      <c r="G87" s="588"/>
    </row>
    <row r="88" spans="1:7" x14ac:dyDescent="0.25">
      <c r="A88" s="586" t="s">
        <v>382</v>
      </c>
      <c r="B88" s="586"/>
      <c r="C88" s="586"/>
      <c r="D88" s="11">
        <v>107627.45098039215</v>
      </c>
      <c r="E88" s="11">
        <v>87919.652499999997</v>
      </c>
      <c r="F88" s="587">
        <f t="shared" si="18"/>
        <v>-0.18311126298050648</v>
      </c>
      <c r="G88" s="587"/>
    </row>
  </sheetData>
  <mergeCells count="90">
    <mergeCell ref="F15:G15"/>
    <mergeCell ref="A1:G1"/>
    <mergeCell ref="D2:E2"/>
    <mergeCell ref="F2:G3"/>
    <mergeCell ref="B4:C4"/>
    <mergeCell ref="B5:F5"/>
    <mergeCell ref="F9:G9"/>
    <mergeCell ref="F10:G10"/>
    <mergeCell ref="F11:G11"/>
    <mergeCell ref="F12:G12"/>
    <mergeCell ref="F13:G13"/>
    <mergeCell ref="F14:G14"/>
    <mergeCell ref="B26:E26"/>
    <mergeCell ref="F26:G26"/>
    <mergeCell ref="F16:G16"/>
    <mergeCell ref="F17:G17"/>
    <mergeCell ref="F18:G18"/>
    <mergeCell ref="F19:G19"/>
    <mergeCell ref="F20:G20"/>
    <mergeCell ref="F21:G21"/>
    <mergeCell ref="F31:G31"/>
    <mergeCell ref="F22:G22"/>
    <mergeCell ref="F23:G23"/>
    <mergeCell ref="F24:G24"/>
    <mergeCell ref="F25:G25"/>
    <mergeCell ref="B27:E27"/>
    <mergeCell ref="F27:G27"/>
    <mergeCell ref="F28:G28"/>
    <mergeCell ref="F29:G29"/>
    <mergeCell ref="F30:G30"/>
    <mergeCell ref="F43:G43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D55:E55"/>
    <mergeCell ref="F55:G56"/>
    <mergeCell ref="F44:G44"/>
    <mergeCell ref="B45:C45"/>
    <mergeCell ref="F45:G45"/>
    <mergeCell ref="B46:B49"/>
    <mergeCell ref="F46:G46"/>
    <mergeCell ref="F47:G47"/>
    <mergeCell ref="F48:G48"/>
    <mergeCell ref="F49:G49"/>
    <mergeCell ref="B50:C50"/>
    <mergeCell ref="F50:G50"/>
    <mergeCell ref="F51:G51"/>
    <mergeCell ref="F52:G52"/>
    <mergeCell ref="F53:G53"/>
    <mergeCell ref="A57:A63"/>
    <mergeCell ref="B57:C57"/>
    <mergeCell ref="B58:F58"/>
    <mergeCell ref="B62:C62"/>
    <mergeCell ref="B63:C63"/>
    <mergeCell ref="F63:G63"/>
    <mergeCell ref="F75:G75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6:G76"/>
    <mergeCell ref="F77:G77"/>
    <mergeCell ref="F78:G78"/>
    <mergeCell ref="F79:G79"/>
    <mergeCell ref="A83:C84"/>
    <mergeCell ref="D83:E83"/>
    <mergeCell ref="F83:G84"/>
    <mergeCell ref="A88:C88"/>
    <mergeCell ref="F88:G88"/>
    <mergeCell ref="A85:C85"/>
    <mergeCell ref="F85:G85"/>
    <mergeCell ref="A86:C86"/>
    <mergeCell ref="F86:G86"/>
    <mergeCell ref="A87:C87"/>
    <mergeCell ref="F87:G8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P14" sqref="P14"/>
    </sheetView>
  </sheetViews>
  <sheetFormatPr defaultRowHeight="12" x14ac:dyDescent="0.25"/>
  <cols>
    <col min="1" max="1" width="5.5703125" style="30" customWidth="1"/>
    <col min="2" max="2" width="21.140625" style="30" customWidth="1"/>
    <col min="3" max="3" width="10" style="30" bestFit="1" customWidth="1"/>
    <col min="4" max="4" width="10" style="38" bestFit="1" customWidth="1"/>
    <col min="5" max="5" width="10" style="30" bestFit="1" customWidth="1"/>
    <col min="6" max="6" width="10" style="38" bestFit="1" customWidth="1"/>
    <col min="7" max="7" width="10" style="30" bestFit="1" customWidth="1"/>
    <col min="8" max="8" width="10" style="38" bestFit="1" customWidth="1"/>
    <col min="9" max="16384" width="9.140625" style="30"/>
  </cols>
  <sheetData>
    <row r="1" spans="1:8" ht="29.25" customHeight="1" x14ac:dyDescent="0.25">
      <c r="A1" s="445" t="s">
        <v>92</v>
      </c>
      <c r="B1" s="445"/>
      <c r="C1" s="445"/>
      <c r="D1" s="445"/>
      <c r="E1" s="445"/>
      <c r="F1" s="445"/>
      <c r="G1" s="445"/>
      <c r="H1" s="445"/>
    </row>
    <row r="2" spans="1:8" x14ac:dyDescent="0.25">
      <c r="A2" s="446" t="s">
        <v>93</v>
      </c>
      <c r="B2" s="446"/>
      <c r="C2" s="447" t="s">
        <v>94</v>
      </c>
      <c r="D2" s="447"/>
      <c r="E2" s="447" t="s">
        <v>95</v>
      </c>
      <c r="F2" s="447"/>
      <c r="G2" s="447" t="s">
        <v>96</v>
      </c>
      <c r="H2" s="447"/>
    </row>
    <row r="3" spans="1:8" x14ac:dyDescent="0.25">
      <c r="A3" s="446"/>
      <c r="B3" s="446"/>
      <c r="C3" s="433" t="s">
        <v>97</v>
      </c>
      <c r="D3" s="433"/>
      <c r="E3" s="433" t="s">
        <v>98</v>
      </c>
      <c r="F3" s="433"/>
      <c r="G3" s="433" t="s">
        <v>99</v>
      </c>
      <c r="H3" s="433"/>
    </row>
    <row r="4" spans="1:8" x14ac:dyDescent="0.25">
      <c r="A4" s="446"/>
      <c r="B4" s="446"/>
      <c r="C4" s="442" t="s">
        <v>7</v>
      </c>
      <c r="D4" s="443"/>
      <c r="E4" s="442" t="s">
        <v>7</v>
      </c>
      <c r="F4" s="443"/>
      <c r="G4" s="442" t="s">
        <v>7</v>
      </c>
      <c r="H4" s="443"/>
    </row>
    <row r="5" spans="1:8" ht="36" x14ac:dyDescent="0.25">
      <c r="A5" s="446"/>
      <c r="B5" s="446"/>
      <c r="C5" s="3" t="s">
        <v>74</v>
      </c>
      <c r="D5" s="31" t="s">
        <v>100</v>
      </c>
      <c r="E5" s="3" t="s">
        <v>74</v>
      </c>
      <c r="F5" s="31" t="s">
        <v>100</v>
      </c>
      <c r="G5" s="3" t="s">
        <v>74</v>
      </c>
      <c r="H5" s="31" t="s">
        <v>100</v>
      </c>
    </row>
    <row r="6" spans="1:8" ht="36" x14ac:dyDescent="0.25">
      <c r="A6" s="14" t="s">
        <v>76</v>
      </c>
      <c r="B6" s="4" t="s">
        <v>77</v>
      </c>
      <c r="C6" s="32">
        <v>1574530</v>
      </c>
      <c r="D6" s="33">
        <f>C6/7108920</f>
        <v>0.22148652678606595</v>
      </c>
      <c r="E6" s="32">
        <v>2976205.85</v>
      </c>
      <c r="F6" s="33">
        <f>E6/8109920</f>
        <v>0.36698337961410227</v>
      </c>
      <c r="G6" s="32">
        <v>3115140.82</v>
      </c>
      <c r="H6" s="33">
        <f>G6/8808920</f>
        <v>0.35363481788913964</v>
      </c>
    </row>
    <row r="7" spans="1:8" ht="24" x14ac:dyDescent="0.25">
      <c r="A7" s="14" t="s">
        <v>78</v>
      </c>
      <c r="B7" s="4" t="s">
        <v>79</v>
      </c>
      <c r="C7" s="32">
        <v>71000</v>
      </c>
      <c r="D7" s="33">
        <f t="shared" ref="D7:D17" si="0">C7/7108920</f>
        <v>9.9874523837657474E-3</v>
      </c>
      <c r="E7" s="32">
        <v>71000</v>
      </c>
      <c r="F7" s="33">
        <f t="shared" ref="F7:F16" si="1">E7/8109920</f>
        <v>8.7547102807425965E-3</v>
      </c>
      <c r="G7" s="32">
        <v>71000</v>
      </c>
      <c r="H7" s="33">
        <f t="shared" ref="H7:H17" si="2">G7/8808920</f>
        <v>8.0600118970316458E-3</v>
      </c>
    </row>
    <row r="8" spans="1:8" ht="36" x14ac:dyDescent="0.25">
      <c r="A8" s="14" t="s">
        <v>80</v>
      </c>
      <c r="B8" s="4" t="s">
        <v>81</v>
      </c>
      <c r="C8" s="32">
        <v>1001720</v>
      </c>
      <c r="D8" s="33">
        <f t="shared" si="0"/>
        <v>0.14091029298402571</v>
      </c>
      <c r="E8" s="32">
        <v>1001815</v>
      </c>
      <c r="F8" s="33">
        <f t="shared" si="1"/>
        <v>0.12352957859017105</v>
      </c>
      <c r="G8" s="32">
        <v>1271815</v>
      </c>
      <c r="H8" s="33">
        <f t="shared" si="2"/>
        <v>0.14437808494117327</v>
      </c>
    </row>
    <row r="9" spans="1:8" ht="24" x14ac:dyDescent="0.25">
      <c r="A9" s="14" t="s">
        <v>82</v>
      </c>
      <c r="B9" s="4" t="s">
        <v>83</v>
      </c>
      <c r="C9" s="32">
        <v>1092100</v>
      </c>
      <c r="D9" s="33">
        <f t="shared" si="0"/>
        <v>0.1536238978635292</v>
      </c>
      <c r="E9" s="32">
        <v>507190</v>
      </c>
      <c r="F9" s="33">
        <f t="shared" si="1"/>
        <v>6.2539457849152644E-2</v>
      </c>
      <c r="G9" s="32">
        <v>667190</v>
      </c>
      <c r="H9" s="33">
        <f t="shared" si="2"/>
        <v>7.5740272360289337E-2</v>
      </c>
    </row>
    <row r="10" spans="1:8" s="36" customFormat="1" x14ac:dyDescent="0.25">
      <c r="A10" s="442" t="s">
        <v>84</v>
      </c>
      <c r="B10" s="443"/>
      <c r="C10" s="34">
        <v>3739350</v>
      </c>
      <c r="D10" s="35">
        <f t="shared" si="0"/>
        <v>0.52600817001738664</v>
      </c>
      <c r="E10" s="34">
        <v>4556210.8499999996</v>
      </c>
      <c r="F10" s="35">
        <f t="shared" si="1"/>
        <v>0.56180712633416852</v>
      </c>
      <c r="G10" s="34">
        <v>5125145.82</v>
      </c>
      <c r="H10" s="35">
        <f t="shared" si="2"/>
        <v>0.58181318708763397</v>
      </c>
    </row>
    <row r="11" spans="1:8" ht="36" x14ac:dyDescent="0.25">
      <c r="A11" s="14" t="s">
        <v>85</v>
      </c>
      <c r="B11" s="4" t="s">
        <v>86</v>
      </c>
      <c r="C11" s="32">
        <v>1262671.77</v>
      </c>
      <c r="D11" s="33">
        <f t="shared" si="0"/>
        <v>0.17761794618591853</v>
      </c>
      <c r="E11" s="32">
        <v>1240271.97</v>
      </c>
      <c r="F11" s="33">
        <f t="shared" si="1"/>
        <v>0.15293270093909681</v>
      </c>
      <c r="G11" s="32">
        <v>1238751.6200000001</v>
      </c>
      <c r="H11" s="33">
        <f t="shared" si="2"/>
        <v>0.14062468724883415</v>
      </c>
    </row>
    <row r="12" spans="1:8" ht="24" x14ac:dyDescent="0.25">
      <c r="A12" s="14" t="s">
        <v>87</v>
      </c>
      <c r="B12" s="4" t="s">
        <v>88</v>
      </c>
      <c r="C12" s="32">
        <v>786078.23</v>
      </c>
      <c r="D12" s="33">
        <f t="shared" si="0"/>
        <v>0.11057632242309662</v>
      </c>
      <c r="E12" s="32">
        <v>841517.17999999993</v>
      </c>
      <c r="F12" s="33">
        <f t="shared" si="1"/>
        <v>0.10376393108686645</v>
      </c>
      <c r="G12" s="32">
        <v>874102.56</v>
      </c>
      <c r="H12" s="33">
        <f t="shared" si="2"/>
        <v>9.9229253983462218E-2</v>
      </c>
    </row>
    <row r="13" spans="1:8" s="36" customFormat="1" x14ac:dyDescent="0.25">
      <c r="A13" s="433" t="s">
        <v>89</v>
      </c>
      <c r="B13" s="433"/>
      <c r="C13" s="34">
        <v>2048750</v>
      </c>
      <c r="D13" s="35">
        <f t="shared" si="0"/>
        <v>0.28819426860901515</v>
      </c>
      <c r="E13" s="34">
        <v>2081789.15</v>
      </c>
      <c r="F13" s="35">
        <f t="shared" si="1"/>
        <v>0.25669663202596327</v>
      </c>
      <c r="G13" s="34">
        <v>2112854.1800000002</v>
      </c>
      <c r="H13" s="35">
        <f t="shared" si="2"/>
        <v>0.23985394123229636</v>
      </c>
    </row>
    <row r="14" spans="1:8" s="36" customFormat="1" ht="24" x14ac:dyDescent="0.25">
      <c r="A14" s="14" t="s">
        <v>90</v>
      </c>
      <c r="B14" s="14" t="s">
        <v>91</v>
      </c>
      <c r="C14" s="34">
        <v>5788100</v>
      </c>
      <c r="D14" s="35">
        <f t="shared" si="0"/>
        <v>0.81420243862640174</v>
      </c>
      <c r="E14" s="34">
        <v>6638000</v>
      </c>
      <c r="F14" s="35">
        <f t="shared" si="1"/>
        <v>0.81850375836013178</v>
      </c>
      <c r="G14" s="34">
        <v>7238000</v>
      </c>
      <c r="H14" s="35">
        <f t="shared" si="2"/>
        <v>0.82166712831993027</v>
      </c>
    </row>
    <row r="15" spans="1:8" s="36" customFormat="1" ht="24" x14ac:dyDescent="0.25">
      <c r="A15" s="37" t="s">
        <v>101</v>
      </c>
      <c r="B15" s="37" t="s">
        <v>102</v>
      </c>
      <c r="C15" s="34">
        <v>164000</v>
      </c>
      <c r="D15" s="35">
        <f t="shared" si="0"/>
        <v>2.3069608323064546E-2</v>
      </c>
      <c r="E15" s="34">
        <v>164000</v>
      </c>
      <c r="F15" s="35">
        <f t="shared" si="1"/>
        <v>2.0222147690729379E-2</v>
      </c>
      <c r="G15" s="34">
        <v>164000</v>
      </c>
      <c r="H15" s="35">
        <f t="shared" si="2"/>
        <v>1.8617492269199856E-2</v>
      </c>
    </row>
    <row r="16" spans="1:8" s="36" customFormat="1" ht="36" x14ac:dyDescent="0.25">
      <c r="A16" s="37" t="s">
        <v>103</v>
      </c>
      <c r="B16" s="37" t="s">
        <v>104</v>
      </c>
      <c r="C16" s="34">
        <v>1156820</v>
      </c>
      <c r="D16" s="35">
        <f t="shared" si="0"/>
        <v>0.1627279530505337</v>
      </c>
      <c r="E16" s="34">
        <v>1306920</v>
      </c>
      <c r="F16" s="35">
        <f t="shared" si="1"/>
        <v>0.16115078817053682</v>
      </c>
      <c r="G16" s="34">
        <v>1406920</v>
      </c>
      <c r="H16" s="35">
        <f t="shared" si="2"/>
        <v>0.15971537941086988</v>
      </c>
    </row>
    <row r="17" spans="1:8" s="36" customFormat="1" x14ac:dyDescent="0.25">
      <c r="A17" s="444" t="s">
        <v>70</v>
      </c>
      <c r="B17" s="444"/>
      <c r="C17" s="34">
        <f>C16+C15+C14</f>
        <v>7108920</v>
      </c>
      <c r="D17" s="33">
        <f t="shared" si="0"/>
        <v>1</v>
      </c>
      <c r="E17" s="34">
        <f>E16+E15+E14</f>
        <v>8108920</v>
      </c>
      <c r="F17" s="35">
        <v>1</v>
      </c>
      <c r="G17" s="34">
        <f>G16+G15+G14</f>
        <v>8808920</v>
      </c>
      <c r="H17" s="35">
        <f t="shared" si="2"/>
        <v>1</v>
      </c>
    </row>
  </sheetData>
  <mergeCells count="14">
    <mergeCell ref="G4:H4"/>
    <mergeCell ref="A10:B10"/>
    <mergeCell ref="A13:B13"/>
    <mergeCell ref="A17:B17"/>
    <mergeCell ref="A1:H1"/>
    <mergeCell ref="A2:B5"/>
    <mergeCell ref="C2:D2"/>
    <mergeCell ref="E2:F2"/>
    <mergeCell ref="G2:H2"/>
    <mergeCell ref="C3:D3"/>
    <mergeCell ref="E3:F3"/>
    <mergeCell ref="G3:H3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T52" sqref="T52"/>
    </sheetView>
  </sheetViews>
  <sheetFormatPr defaultColWidth="9.85546875" defaultRowHeight="12" x14ac:dyDescent="0.25"/>
  <cols>
    <col min="1" max="1" width="7.28515625" style="13" customWidth="1"/>
    <col min="2" max="2" width="24.28515625" style="2" customWidth="1"/>
    <col min="3" max="3" width="6.5703125" style="2" customWidth="1"/>
    <col min="4" max="4" width="5.85546875" style="2" customWidth="1"/>
    <col min="5" max="6" width="10.5703125" style="2" customWidth="1"/>
    <col min="7" max="7" width="11.28515625" style="2" customWidth="1"/>
    <col min="8" max="8" width="8" style="2" customWidth="1"/>
    <col min="9" max="9" width="10.85546875" style="2" customWidth="1"/>
    <col min="10" max="10" width="9.28515625" style="1" customWidth="1"/>
    <col min="11" max="11" width="11.28515625" style="2" customWidth="1"/>
    <col min="12" max="12" width="9.28515625" style="1" customWidth="1"/>
    <col min="13" max="13" width="10.42578125" style="2" customWidth="1"/>
    <col min="14" max="14" width="8.42578125" style="2" customWidth="1"/>
    <col min="15" max="15" width="5.85546875" style="51" customWidth="1"/>
    <col min="16" max="16" width="9.85546875" style="2" customWidth="1"/>
    <col min="17" max="17" width="7.85546875" style="51" customWidth="1"/>
    <col min="18" max="18" width="10" style="2" bestFit="1" customWidth="1"/>
    <col min="19" max="237" width="9.85546875" style="2"/>
    <col min="238" max="238" width="4.5703125" style="2" customWidth="1"/>
    <col min="239" max="239" width="9.140625" style="2" customWidth="1"/>
    <col min="240" max="240" width="44.140625" style="2" customWidth="1"/>
    <col min="241" max="241" width="5.5703125" style="2" customWidth="1"/>
    <col min="242" max="242" width="9.85546875" style="2" customWidth="1"/>
    <col min="243" max="243" width="10.7109375" style="2" customWidth="1"/>
    <col min="244" max="244" width="5.85546875" style="2" customWidth="1"/>
    <col min="245" max="245" width="11.28515625" style="2" customWidth="1"/>
    <col min="246" max="246" width="8.42578125" style="2" customWidth="1"/>
    <col min="247" max="247" width="8.5703125" style="2" customWidth="1"/>
    <col min="248" max="248" width="7" style="2" customWidth="1"/>
    <col min="249" max="249" width="6.28515625" style="2" customWidth="1"/>
    <col min="250" max="493" width="9.85546875" style="2"/>
    <col min="494" max="494" width="4.5703125" style="2" customWidth="1"/>
    <col min="495" max="495" width="9.140625" style="2" customWidth="1"/>
    <col min="496" max="496" width="44.140625" style="2" customWidth="1"/>
    <col min="497" max="497" width="5.5703125" style="2" customWidth="1"/>
    <col min="498" max="498" width="9.85546875" style="2" customWidth="1"/>
    <col min="499" max="499" width="10.7109375" style="2" customWidth="1"/>
    <col min="500" max="500" width="5.85546875" style="2" customWidth="1"/>
    <col min="501" max="501" width="11.28515625" style="2" customWidth="1"/>
    <col min="502" max="502" width="8.42578125" style="2" customWidth="1"/>
    <col min="503" max="503" width="8.5703125" style="2" customWidth="1"/>
    <col min="504" max="504" width="7" style="2" customWidth="1"/>
    <col min="505" max="505" width="6.28515625" style="2" customWidth="1"/>
    <col min="506" max="749" width="9.85546875" style="2"/>
    <col min="750" max="750" width="4.5703125" style="2" customWidth="1"/>
    <col min="751" max="751" width="9.140625" style="2" customWidth="1"/>
    <col min="752" max="752" width="44.140625" style="2" customWidth="1"/>
    <col min="753" max="753" width="5.5703125" style="2" customWidth="1"/>
    <col min="754" max="754" width="9.85546875" style="2" customWidth="1"/>
    <col min="755" max="755" width="10.7109375" style="2" customWidth="1"/>
    <col min="756" max="756" width="5.85546875" style="2" customWidth="1"/>
    <col min="757" max="757" width="11.28515625" style="2" customWidth="1"/>
    <col min="758" max="758" width="8.42578125" style="2" customWidth="1"/>
    <col min="759" max="759" width="8.5703125" style="2" customWidth="1"/>
    <col min="760" max="760" width="7" style="2" customWidth="1"/>
    <col min="761" max="761" width="6.28515625" style="2" customWidth="1"/>
    <col min="762" max="1005" width="9.85546875" style="2"/>
    <col min="1006" max="1006" width="4.5703125" style="2" customWidth="1"/>
    <col min="1007" max="1007" width="9.140625" style="2" customWidth="1"/>
    <col min="1008" max="1008" width="44.140625" style="2" customWidth="1"/>
    <col min="1009" max="1009" width="5.5703125" style="2" customWidth="1"/>
    <col min="1010" max="1010" width="9.85546875" style="2" customWidth="1"/>
    <col min="1011" max="1011" width="10.7109375" style="2" customWidth="1"/>
    <col min="1012" max="1012" width="5.85546875" style="2" customWidth="1"/>
    <col min="1013" max="1013" width="11.28515625" style="2" customWidth="1"/>
    <col min="1014" max="1014" width="8.42578125" style="2" customWidth="1"/>
    <col min="1015" max="1015" width="8.5703125" style="2" customWidth="1"/>
    <col min="1016" max="1016" width="7" style="2" customWidth="1"/>
    <col min="1017" max="1017" width="6.28515625" style="2" customWidth="1"/>
    <col min="1018" max="1261" width="9.85546875" style="2"/>
    <col min="1262" max="1262" width="4.5703125" style="2" customWidth="1"/>
    <col min="1263" max="1263" width="9.140625" style="2" customWidth="1"/>
    <col min="1264" max="1264" width="44.140625" style="2" customWidth="1"/>
    <col min="1265" max="1265" width="5.5703125" style="2" customWidth="1"/>
    <col min="1266" max="1266" width="9.85546875" style="2" customWidth="1"/>
    <col min="1267" max="1267" width="10.7109375" style="2" customWidth="1"/>
    <col min="1268" max="1268" width="5.85546875" style="2" customWidth="1"/>
    <col min="1269" max="1269" width="11.28515625" style="2" customWidth="1"/>
    <col min="1270" max="1270" width="8.42578125" style="2" customWidth="1"/>
    <col min="1271" max="1271" width="8.5703125" style="2" customWidth="1"/>
    <col min="1272" max="1272" width="7" style="2" customWidth="1"/>
    <col min="1273" max="1273" width="6.28515625" style="2" customWidth="1"/>
    <col min="1274" max="1517" width="9.85546875" style="2"/>
    <col min="1518" max="1518" width="4.5703125" style="2" customWidth="1"/>
    <col min="1519" max="1519" width="9.140625" style="2" customWidth="1"/>
    <col min="1520" max="1520" width="44.140625" style="2" customWidth="1"/>
    <col min="1521" max="1521" width="5.5703125" style="2" customWidth="1"/>
    <col min="1522" max="1522" width="9.85546875" style="2" customWidth="1"/>
    <col min="1523" max="1523" width="10.7109375" style="2" customWidth="1"/>
    <col min="1524" max="1524" width="5.85546875" style="2" customWidth="1"/>
    <col min="1525" max="1525" width="11.28515625" style="2" customWidth="1"/>
    <col min="1526" max="1526" width="8.42578125" style="2" customWidth="1"/>
    <col min="1527" max="1527" width="8.5703125" style="2" customWidth="1"/>
    <col min="1528" max="1528" width="7" style="2" customWidth="1"/>
    <col min="1529" max="1529" width="6.28515625" style="2" customWidth="1"/>
    <col min="1530" max="1773" width="9.85546875" style="2"/>
    <col min="1774" max="1774" width="4.5703125" style="2" customWidth="1"/>
    <col min="1775" max="1775" width="9.140625" style="2" customWidth="1"/>
    <col min="1776" max="1776" width="44.140625" style="2" customWidth="1"/>
    <col min="1777" max="1777" width="5.5703125" style="2" customWidth="1"/>
    <col min="1778" max="1778" width="9.85546875" style="2" customWidth="1"/>
    <col min="1779" max="1779" width="10.7109375" style="2" customWidth="1"/>
    <col min="1780" max="1780" width="5.85546875" style="2" customWidth="1"/>
    <col min="1781" max="1781" width="11.28515625" style="2" customWidth="1"/>
    <col min="1782" max="1782" width="8.42578125" style="2" customWidth="1"/>
    <col min="1783" max="1783" width="8.5703125" style="2" customWidth="1"/>
    <col min="1784" max="1784" width="7" style="2" customWidth="1"/>
    <col min="1785" max="1785" width="6.28515625" style="2" customWidth="1"/>
    <col min="1786" max="2029" width="9.85546875" style="2"/>
    <col min="2030" max="2030" width="4.5703125" style="2" customWidth="1"/>
    <col min="2031" max="2031" width="9.140625" style="2" customWidth="1"/>
    <col min="2032" max="2032" width="44.140625" style="2" customWidth="1"/>
    <col min="2033" max="2033" width="5.5703125" style="2" customWidth="1"/>
    <col min="2034" max="2034" width="9.85546875" style="2" customWidth="1"/>
    <col min="2035" max="2035" width="10.7109375" style="2" customWidth="1"/>
    <col min="2036" max="2036" width="5.85546875" style="2" customWidth="1"/>
    <col min="2037" max="2037" width="11.28515625" style="2" customWidth="1"/>
    <col min="2038" max="2038" width="8.42578125" style="2" customWidth="1"/>
    <col min="2039" max="2039" width="8.5703125" style="2" customWidth="1"/>
    <col min="2040" max="2040" width="7" style="2" customWidth="1"/>
    <col min="2041" max="2041" width="6.28515625" style="2" customWidth="1"/>
    <col min="2042" max="2285" width="9.85546875" style="2"/>
    <col min="2286" max="2286" width="4.5703125" style="2" customWidth="1"/>
    <col min="2287" max="2287" width="9.140625" style="2" customWidth="1"/>
    <col min="2288" max="2288" width="44.140625" style="2" customWidth="1"/>
    <col min="2289" max="2289" width="5.5703125" style="2" customWidth="1"/>
    <col min="2290" max="2290" width="9.85546875" style="2" customWidth="1"/>
    <col min="2291" max="2291" width="10.7109375" style="2" customWidth="1"/>
    <col min="2292" max="2292" width="5.85546875" style="2" customWidth="1"/>
    <col min="2293" max="2293" width="11.28515625" style="2" customWidth="1"/>
    <col min="2294" max="2294" width="8.42578125" style="2" customWidth="1"/>
    <col min="2295" max="2295" width="8.5703125" style="2" customWidth="1"/>
    <col min="2296" max="2296" width="7" style="2" customWidth="1"/>
    <col min="2297" max="2297" width="6.28515625" style="2" customWidth="1"/>
    <col min="2298" max="2541" width="9.85546875" style="2"/>
    <col min="2542" max="2542" width="4.5703125" style="2" customWidth="1"/>
    <col min="2543" max="2543" width="9.140625" style="2" customWidth="1"/>
    <col min="2544" max="2544" width="44.140625" style="2" customWidth="1"/>
    <col min="2545" max="2545" width="5.5703125" style="2" customWidth="1"/>
    <col min="2546" max="2546" width="9.85546875" style="2" customWidth="1"/>
    <col min="2547" max="2547" width="10.7109375" style="2" customWidth="1"/>
    <col min="2548" max="2548" width="5.85546875" style="2" customWidth="1"/>
    <col min="2549" max="2549" width="11.28515625" style="2" customWidth="1"/>
    <col min="2550" max="2550" width="8.42578125" style="2" customWidth="1"/>
    <col min="2551" max="2551" width="8.5703125" style="2" customWidth="1"/>
    <col min="2552" max="2552" width="7" style="2" customWidth="1"/>
    <col min="2553" max="2553" width="6.28515625" style="2" customWidth="1"/>
    <col min="2554" max="2797" width="9.85546875" style="2"/>
    <col min="2798" max="2798" width="4.5703125" style="2" customWidth="1"/>
    <col min="2799" max="2799" width="9.140625" style="2" customWidth="1"/>
    <col min="2800" max="2800" width="44.140625" style="2" customWidth="1"/>
    <col min="2801" max="2801" width="5.5703125" style="2" customWidth="1"/>
    <col min="2802" max="2802" width="9.85546875" style="2" customWidth="1"/>
    <col min="2803" max="2803" width="10.7109375" style="2" customWidth="1"/>
    <col min="2804" max="2804" width="5.85546875" style="2" customWidth="1"/>
    <col min="2805" max="2805" width="11.28515625" style="2" customWidth="1"/>
    <col min="2806" max="2806" width="8.42578125" style="2" customWidth="1"/>
    <col min="2807" max="2807" width="8.5703125" style="2" customWidth="1"/>
    <col min="2808" max="2808" width="7" style="2" customWidth="1"/>
    <col min="2809" max="2809" width="6.28515625" style="2" customWidth="1"/>
    <col min="2810" max="3053" width="9.85546875" style="2"/>
    <col min="3054" max="3054" width="4.5703125" style="2" customWidth="1"/>
    <col min="3055" max="3055" width="9.140625" style="2" customWidth="1"/>
    <col min="3056" max="3056" width="44.140625" style="2" customWidth="1"/>
    <col min="3057" max="3057" width="5.5703125" style="2" customWidth="1"/>
    <col min="3058" max="3058" width="9.85546875" style="2" customWidth="1"/>
    <col min="3059" max="3059" width="10.7109375" style="2" customWidth="1"/>
    <col min="3060" max="3060" width="5.85546875" style="2" customWidth="1"/>
    <col min="3061" max="3061" width="11.28515625" style="2" customWidth="1"/>
    <col min="3062" max="3062" width="8.42578125" style="2" customWidth="1"/>
    <col min="3063" max="3063" width="8.5703125" style="2" customWidth="1"/>
    <col min="3064" max="3064" width="7" style="2" customWidth="1"/>
    <col min="3065" max="3065" width="6.28515625" style="2" customWidth="1"/>
    <col min="3066" max="3309" width="9.85546875" style="2"/>
    <col min="3310" max="3310" width="4.5703125" style="2" customWidth="1"/>
    <col min="3311" max="3311" width="9.140625" style="2" customWidth="1"/>
    <col min="3312" max="3312" width="44.140625" style="2" customWidth="1"/>
    <col min="3313" max="3313" width="5.5703125" style="2" customWidth="1"/>
    <col min="3314" max="3314" width="9.85546875" style="2" customWidth="1"/>
    <col min="3315" max="3315" width="10.7109375" style="2" customWidth="1"/>
    <col min="3316" max="3316" width="5.85546875" style="2" customWidth="1"/>
    <col min="3317" max="3317" width="11.28515625" style="2" customWidth="1"/>
    <col min="3318" max="3318" width="8.42578125" style="2" customWidth="1"/>
    <col min="3319" max="3319" width="8.5703125" style="2" customWidth="1"/>
    <col min="3320" max="3320" width="7" style="2" customWidth="1"/>
    <col min="3321" max="3321" width="6.28515625" style="2" customWidth="1"/>
    <col min="3322" max="3565" width="9.85546875" style="2"/>
    <col min="3566" max="3566" width="4.5703125" style="2" customWidth="1"/>
    <col min="3567" max="3567" width="9.140625" style="2" customWidth="1"/>
    <col min="3568" max="3568" width="44.140625" style="2" customWidth="1"/>
    <col min="3569" max="3569" width="5.5703125" style="2" customWidth="1"/>
    <col min="3570" max="3570" width="9.85546875" style="2" customWidth="1"/>
    <col min="3571" max="3571" width="10.7109375" style="2" customWidth="1"/>
    <col min="3572" max="3572" width="5.85546875" style="2" customWidth="1"/>
    <col min="3573" max="3573" width="11.28515625" style="2" customWidth="1"/>
    <col min="3574" max="3574" width="8.42578125" style="2" customWidth="1"/>
    <col min="3575" max="3575" width="8.5703125" style="2" customWidth="1"/>
    <col min="3576" max="3576" width="7" style="2" customWidth="1"/>
    <col min="3577" max="3577" width="6.28515625" style="2" customWidth="1"/>
    <col min="3578" max="3821" width="9.85546875" style="2"/>
    <col min="3822" max="3822" width="4.5703125" style="2" customWidth="1"/>
    <col min="3823" max="3823" width="9.140625" style="2" customWidth="1"/>
    <col min="3824" max="3824" width="44.140625" style="2" customWidth="1"/>
    <col min="3825" max="3825" width="5.5703125" style="2" customWidth="1"/>
    <col min="3826" max="3826" width="9.85546875" style="2" customWidth="1"/>
    <col min="3827" max="3827" width="10.7109375" style="2" customWidth="1"/>
    <col min="3828" max="3828" width="5.85546875" style="2" customWidth="1"/>
    <col min="3829" max="3829" width="11.28515625" style="2" customWidth="1"/>
    <col min="3830" max="3830" width="8.42578125" style="2" customWidth="1"/>
    <col min="3831" max="3831" width="8.5703125" style="2" customWidth="1"/>
    <col min="3832" max="3832" width="7" style="2" customWidth="1"/>
    <col min="3833" max="3833" width="6.28515625" style="2" customWidth="1"/>
    <col min="3834" max="4077" width="9.85546875" style="2"/>
    <col min="4078" max="4078" width="4.5703125" style="2" customWidth="1"/>
    <col min="4079" max="4079" width="9.140625" style="2" customWidth="1"/>
    <col min="4080" max="4080" width="44.140625" style="2" customWidth="1"/>
    <col min="4081" max="4081" width="5.5703125" style="2" customWidth="1"/>
    <col min="4082" max="4082" width="9.85546875" style="2" customWidth="1"/>
    <col min="4083" max="4083" width="10.7109375" style="2" customWidth="1"/>
    <col min="4084" max="4084" width="5.85546875" style="2" customWidth="1"/>
    <col min="4085" max="4085" width="11.28515625" style="2" customWidth="1"/>
    <col min="4086" max="4086" width="8.42578125" style="2" customWidth="1"/>
    <col min="4087" max="4087" width="8.5703125" style="2" customWidth="1"/>
    <col min="4088" max="4088" width="7" style="2" customWidth="1"/>
    <col min="4089" max="4089" width="6.28515625" style="2" customWidth="1"/>
    <col min="4090" max="4333" width="9.85546875" style="2"/>
    <col min="4334" max="4334" width="4.5703125" style="2" customWidth="1"/>
    <col min="4335" max="4335" width="9.140625" style="2" customWidth="1"/>
    <col min="4336" max="4336" width="44.140625" style="2" customWidth="1"/>
    <col min="4337" max="4337" width="5.5703125" style="2" customWidth="1"/>
    <col min="4338" max="4338" width="9.85546875" style="2" customWidth="1"/>
    <col min="4339" max="4339" width="10.7109375" style="2" customWidth="1"/>
    <col min="4340" max="4340" width="5.85546875" style="2" customWidth="1"/>
    <col min="4341" max="4341" width="11.28515625" style="2" customWidth="1"/>
    <col min="4342" max="4342" width="8.42578125" style="2" customWidth="1"/>
    <col min="4343" max="4343" width="8.5703125" style="2" customWidth="1"/>
    <col min="4344" max="4344" width="7" style="2" customWidth="1"/>
    <col min="4345" max="4345" width="6.28515625" style="2" customWidth="1"/>
    <col min="4346" max="4589" width="9.85546875" style="2"/>
    <col min="4590" max="4590" width="4.5703125" style="2" customWidth="1"/>
    <col min="4591" max="4591" width="9.140625" style="2" customWidth="1"/>
    <col min="4592" max="4592" width="44.140625" style="2" customWidth="1"/>
    <col min="4593" max="4593" width="5.5703125" style="2" customWidth="1"/>
    <col min="4594" max="4594" width="9.85546875" style="2" customWidth="1"/>
    <col min="4595" max="4595" width="10.7109375" style="2" customWidth="1"/>
    <col min="4596" max="4596" width="5.85546875" style="2" customWidth="1"/>
    <col min="4597" max="4597" width="11.28515625" style="2" customWidth="1"/>
    <col min="4598" max="4598" width="8.42578125" style="2" customWidth="1"/>
    <col min="4599" max="4599" width="8.5703125" style="2" customWidth="1"/>
    <col min="4600" max="4600" width="7" style="2" customWidth="1"/>
    <col min="4601" max="4601" width="6.28515625" style="2" customWidth="1"/>
    <col min="4602" max="4845" width="9.85546875" style="2"/>
    <col min="4846" max="4846" width="4.5703125" style="2" customWidth="1"/>
    <col min="4847" max="4847" width="9.140625" style="2" customWidth="1"/>
    <col min="4848" max="4848" width="44.140625" style="2" customWidth="1"/>
    <col min="4849" max="4849" width="5.5703125" style="2" customWidth="1"/>
    <col min="4850" max="4850" width="9.85546875" style="2" customWidth="1"/>
    <col min="4851" max="4851" width="10.7109375" style="2" customWidth="1"/>
    <col min="4852" max="4852" width="5.85546875" style="2" customWidth="1"/>
    <col min="4853" max="4853" width="11.28515625" style="2" customWidth="1"/>
    <col min="4854" max="4854" width="8.42578125" style="2" customWidth="1"/>
    <col min="4855" max="4855" width="8.5703125" style="2" customWidth="1"/>
    <col min="4856" max="4856" width="7" style="2" customWidth="1"/>
    <col min="4857" max="4857" width="6.28515625" style="2" customWidth="1"/>
    <col min="4858" max="5101" width="9.85546875" style="2"/>
    <col min="5102" max="5102" width="4.5703125" style="2" customWidth="1"/>
    <col min="5103" max="5103" width="9.140625" style="2" customWidth="1"/>
    <col min="5104" max="5104" width="44.140625" style="2" customWidth="1"/>
    <col min="5105" max="5105" width="5.5703125" style="2" customWidth="1"/>
    <col min="5106" max="5106" width="9.85546875" style="2" customWidth="1"/>
    <col min="5107" max="5107" width="10.7109375" style="2" customWidth="1"/>
    <col min="5108" max="5108" width="5.85546875" style="2" customWidth="1"/>
    <col min="5109" max="5109" width="11.28515625" style="2" customWidth="1"/>
    <col min="5110" max="5110" width="8.42578125" style="2" customWidth="1"/>
    <col min="5111" max="5111" width="8.5703125" style="2" customWidth="1"/>
    <col min="5112" max="5112" width="7" style="2" customWidth="1"/>
    <col min="5113" max="5113" width="6.28515625" style="2" customWidth="1"/>
    <col min="5114" max="5357" width="9.85546875" style="2"/>
    <col min="5358" max="5358" width="4.5703125" style="2" customWidth="1"/>
    <col min="5359" max="5359" width="9.140625" style="2" customWidth="1"/>
    <col min="5360" max="5360" width="44.140625" style="2" customWidth="1"/>
    <col min="5361" max="5361" width="5.5703125" style="2" customWidth="1"/>
    <col min="5362" max="5362" width="9.85546875" style="2" customWidth="1"/>
    <col min="5363" max="5363" width="10.7109375" style="2" customWidth="1"/>
    <col min="5364" max="5364" width="5.85546875" style="2" customWidth="1"/>
    <col min="5365" max="5365" width="11.28515625" style="2" customWidth="1"/>
    <col min="5366" max="5366" width="8.42578125" style="2" customWidth="1"/>
    <col min="5367" max="5367" width="8.5703125" style="2" customWidth="1"/>
    <col min="5368" max="5368" width="7" style="2" customWidth="1"/>
    <col min="5369" max="5369" width="6.28515625" style="2" customWidth="1"/>
    <col min="5370" max="5613" width="9.85546875" style="2"/>
    <col min="5614" max="5614" width="4.5703125" style="2" customWidth="1"/>
    <col min="5615" max="5615" width="9.140625" style="2" customWidth="1"/>
    <col min="5616" max="5616" width="44.140625" style="2" customWidth="1"/>
    <col min="5617" max="5617" width="5.5703125" style="2" customWidth="1"/>
    <col min="5618" max="5618" width="9.85546875" style="2" customWidth="1"/>
    <col min="5619" max="5619" width="10.7109375" style="2" customWidth="1"/>
    <col min="5620" max="5620" width="5.85546875" style="2" customWidth="1"/>
    <col min="5621" max="5621" width="11.28515625" style="2" customWidth="1"/>
    <col min="5622" max="5622" width="8.42578125" style="2" customWidth="1"/>
    <col min="5623" max="5623" width="8.5703125" style="2" customWidth="1"/>
    <col min="5624" max="5624" width="7" style="2" customWidth="1"/>
    <col min="5625" max="5625" width="6.28515625" style="2" customWidth="1"/>
    <col min="5626" max="5869" width="9.85546875" style="2"/>
    <col min="5870" max="5870" width="4.5703125" style="2" customWidth="1"/>
    <col min="5871" max="5871" width="9.140625" style="2" customWidth="1"/>
    <col min="5872" max="5872" width="44.140625" style="2" customWidth="1"/>
    <col min="5873" max="5873" width="5.5703125" style="2" customWidth="1"/>
    <col min="5874" max="5874" width="9.85546875" style="2" customWidth="1"/>
    <col min="5875" max="5875" width="10.7109375" style="2" customWidth="1"/>
    <col min="5876" max="5876" width="5.85546875" style="2" customWidth="1"/>
    <col min="5877" max="5877" width="11.28515625" style="2" customWidth="1"/>
    <col min="5878" max="5878" width="8.42578125" style="2" customWidth="1"/>
    <col min="5879" max="5879" width="8.5703125" style="2" customWidth="1"/>
    <col min="5880" max="5880" width="7" style="2" customWidth="1"/>
    <col min="5881" max="5881" width="6.28515625" style="2" customWidth="1"/>
    <col min="5882" max="6125" width="9.85546875" style="2"/>
    <col min="6126" max="6126" width="4.5703125" style="2" customWidth="1"/>
    <col min="6127" max="6127" width="9.140625" style="2" customWidth="1"/>
    <col min="6128" max="6128" width="44.140625" style="2" customWidth="1"/>
    <col min="6129" max="6129" width="5.5703125" style="2" customWidth="1"/>
    <col min="6130" max="6130" width="9.85546875" style="2" customWidth="1"/>
    <col min="6131" max="6131" width="10.7109375" style="2" customWidth="1"/>
    <col min="6132" max="6132" width="5.85546875" style="2" customWidth="1"/>
    <col min="6133" max="6133" width="11.28515625" style="2" customWidth="1"/>
    <col min="6134" max="6134" width="8.42578125" style="2" customWidth="1"/>
    <col min="6135" max="6135" width="8.5703125" style="2" customWidth="1"/>
    <col min="6136" max="6136" width="7" style="2" customWidth="1"/>
    <col min="6137" max="6137" width="6.28515625" style="2" customWidth="1"/>
    <col min="6138" max="6381" width="9.85546875" style="2"/>
    <col min="6382" max="6382" width="4.5703125" style="2" customWidth="1"/>
    <col min="6383" max="6383" width="9.140625" style="2" customWidth="1"/>
    <col min="6384" max="6384" width="44.140625" style="2" customWidth="1"/>
    <col min="6385" max="6385" width="5.5703125" style="2" customWidth="1"/>
    <col min="6386" max="6386" width="9.85546875" style="2" customWidth="1"/>
    <col min="6387" max="6387" width="10.7109375" style="2" customWidth="1"/>
    <col min="6388" max="6388" width="5.85546875" style="2" customWidth="1"/>
    <col min="6389" max="6389" width="11.28515625" style="2" customWidth="1"/>
    <col min="6390" max="6390" width="8.42578125" style="2" customWidth="1"/>
    <col min="6391" max="6391" width="8.5703125" style="2" customWidth="1"/>
    <col min="6392" max="6392" width="7" style="2" customWidth="1"/>
    <col min="6393" max="6393" width="6.28515625" style="2" customWidth="1"/>
    <col min="6394" max="6637" width="9.85546875" style="2"/>
    <col min="6638" max="6638" width="4.5703125" style="2" customWidth="1"/>
    <col min="6639" max="6639" width="9.140625" style="2" customWidth="1"/>
    <col min="6640" max="6640" width="44.140625" style="2" customWidth="1"/>
    <col min="6641" max="6641" width="5.5703125" style="2" customWidth="1"/>
    <col min="6642" max="6642" width="9.85546875" style="2" customWidth="1"/>
    <col min="6643" max="6643" width="10.7109375" style="2" customWidth="1"/>
    <col min="6644" max="6644" width="5.85546875" style="2" customWidth="1"/>
    <col min="6645" max="6645" width="11.28515625" style="2" customWidth="1"/>
    <col min="6646" max="6646" width="8.42578125" style="2" customWidth="1"/>
    <col min="6647" max="6647" width="8.5703125" style="2" customWidth="1"/>
    <col min="6648" max="6648" width="7" style="2" customWidth="1"/>
    <col min="6649" max="6649" width="6.28515625" style="2" customWidth="1"/>
    <col min="6650" max="6893" width="9.85546875" style="2"/>
    <col min="6894" max="6894" width="4.5703125" style="2" customWidth="1"/>
    <col min="6895" max="6895" width="9.140625" style="2" customWidth="1"/>
    <col min="6896" max="6896" width="44.140625" style="2" customWidth="1"/>
    <col min="6897" max="6897" width="5.5703125" style="2" customWidth="1"/>
    <col min="6898" max="6898" width="9.85546875" style="2" customWidth="1"/>
    <col min="6899" max="6899" width="10.7109375" style="2" customWidth="1"/>
    <col min="6900" max="6900" width="5.85546875" style="2" customWidth="1"/>
    <col min="6901" max="6901" width="11.28515625" style="2" customWidth="1"/>
    <col min="6902" max="6902" width="8.42578125" style="2" customWidth="1"/>
    <col min="6903" max="6903" width="8.5703125" style="2" customWidth="1"/>
    <col min="6904" max="6904" width="7" style="2" customWidth="1"/>
    <col min="6905" max="6905" width="6.28515625" style="2" customWidth="1"/>
    <col min="6906" max="7149" width="9.85546875" style="2"/>
    <col min="7150" max="7150" width="4.5703125" style="2" customWidth="1"/>
    <col min="7151" max="7151" width="9.140625" style="2" customWidth="1"/>
    <col min="7152" max="7152" width="44.140625" style="2" customWidth="1"/>
    <col min="7153" max="7153" width="5.5703125" style="2" customWidth="1"/>
    <col min="7154" max="7154" width="9.85546875" style="2" customWidth="1"/>
    <col min="7155" max="7155" width="10.7109375" style="2" customWidth="1"/>
    <col min="7156" max="7156" width="5.85546875" style="2" customWidth="1"/>
    <col min="7157" max="7157" width="11.28515625" style="2" customWidth="1"/>
    <col min="7158" max="7158" width="8.42578125" style="2" customWidth="1"/>
    <col min="7159" max="7159" width="8.5703125" style="2" customWidth="1"/>
    <col min="7160" max="7160" width="7" style="2" customWidth="1"/>
    <col min="7161" max="7161" width="6.28515625" style="2" customWidth="1"/>
    <col min="7162" max="7405" width="9.85546875" style="2"/>
    <col min="7406" max="7406" width="4.5703125" style="2" customWidth="1"/>
    <col min="7407" max="7407" width="9.140625" style="2" customWidth="1"/>
    <col min="7408" max="7408" width="44.140625" style="2" customWidth="1"/>
    <col min="7409" max="7409" width="5.5703125" style="2" customWidth="1"/>
    <col min="7410" max="7410" width="9.85546875" style="2" customWidth="1"/>
    <col min="7411" max="7411" width="10.7109375" style="2" customWidth="1"/>
    <col min="7412" max="7412" width="5.85546875" style="2" customWidth="1"/>
    <col min="7413" max="7413" width="11.28515625" style="2" customWidth="1"/>
    <col min="7414" max="7414" width="8.42578125" style="2" customWidth="1"/>
    <col min="7415" max="7415" width="8.5703125" style="2" customWidth="1"/>
    <col min="7416" max="7416" width="7" style="2" customWidth="1"/>
    <col min="7417" max="7417" width="6.28515625" style="2" customWidth="1"/>
    <col min="7418" max="7661" width="9.85546875" style="2"/>
    <col min="7662" max="7662" width="4.5703125" style="2" customWidth="1"/>
    <col min="7663" max="7663" width="9.140625" style="2" customWidth="1"/>
    <col min="7664" max="7664" width="44.140625" style="2" customWidth="1"/>
    <col min="7665" max="7665" width="5.5703125" style="2" customWidth="1"/>
    <col min="7666" max="7666" width="9.85546875" style="2" customWidth="1"/>
    <col min="7667" max="7667" width="10.7109375" style="2" customWidth="1"/>
    <col min="7668" max="7668" width="5.85546875" style="2" customWidth="1"/>
    <col min="7669" max="7669" width="11.28515625" style="2" customWidth="1"/>
    <col min="7670" max="7670" width="8.42578125" style="2" customWidth="1"/>
    <col min="7671" max="7671" width="8.5703125" style="2" customWidth="1"/>
    <col min="7672" max="7672" width="7" style="2" customWidth="1"/>
    <col min="7673" max="7673" width="6.28515625" style="2" customWidth="1"/>
    <col min="7674" max="7917" width="9.85546875" style="2"/>
    <col min="7918" max="7918" width="4.5703125" style="2" customWidth="1"/>
    <col min="7919" max="7919" width="9.140625" style="2" customWidth="1"/>
    <col min="7920" max="7920" width="44.140625" style="2" customWidth="1"/>
    <col min="7921" max="7921" width="5.5703125" style="2" customWidth="1"/>
    <col min="7922" max="7922" width="9.85546875" style="2" customWidth="1"/>
    <col min="7923" max="7923" width="10.7109375" style="2" customWidth="1"/>
    <col min="7924" max="7924" width="5.85546875" style="2" customWidth="1"/>
    <col min="7925" max="7925" width="11.28515625" style="2" customWidth="1"/>
    <col min="7926" max="7926" width="8.42578125" style="2" customWidth="1"/>
    <col min="7927" max="7927" width="8.5703125" style="2" customWidth="1"/>
    <col min="7928" max="7928" width="7" style="2" customWidth="1"/>
    <col min="7929" max="7929" width="6.28515625" style="2" customWidth="1"/>
    <col min="7930" max="8173" width="9.85546875" style="2"/>
    <col min="8174" max="8174" width="4.5703125" style="2" customWidth="1"/>
    <col min="8175" max="8175" width="9.140625" style="2" customWidth="1"/>
    <col min="8176" max="8176" width="44.140625" style="2" customWidth="1"/>
    <col min="8177" max="8177" width="5.5703125" style="2" customWidth="1"/>
    <col min="8178" max="8178" width="9.85546875" style="2" customWidth="1"/>
    <col min="8179" max="8179" width="10.7109375" style="2" customWidth="1"/>
    <col min="8180" max="8180" width="5.85546875" style="2" customWidth="1"/>
    <col min="8181" max="8181" width="11.28515625" style="2" customWidth="1"/>
    <col min="8182" max="8182" width="8.42578125" style="2" customWidth="1"/>
    <col min="8183" max="8183" width="8.5703125" style="2" customWidth="1"/>
    <col min="8184" max="8184" width="7" style="2" customWidth="1"/>
    <col min="8185" max="8185" width="6.28515625" style="2" customWidth="1"/>
    <col min="8186" max="8429" width="9.85546875" style="2"/>
    <col min="8430" max="8430" width="4.5703125" style="2" customWidth="1"/>
    <col min="8431" max="8431" width="9.140625" style="2" customWidth="1"/>
    <col min="8432" max="8432" width="44.140625" style="2" customWidth="1"/>
    <col min="8433" max="8433" width="5.5703125" style="2" customWidth="1"/>
    <col min="8434" max="8434" width="9.85546875" style="2" customWidth="1"/>
    <col min="8435" max="8435" width="10.7109375" style="2" customWidth="1"/>
    <col min="8436" max="8436" width="5.85546875" style="2" customWidth="1"/>
    <col min="8437" max="8437" width="11.28515625" style="2" customWidth="1"/>
    <col min="8438" max="8438" width="8.42578125" style="2" customWidth="1"/>
    <col min="8439" max="8439" width="8.5703125" style="2" customWidth="1"/>
    <col min="8440" max="8440" width="7" style="2" customWidth="1"/>
    <col min="8441" max="8441" width="6.28515625" style="2" customWidth="1"/>
    <col min="8442" max="8685" width="9.85546875" style="2"/>
    <col min="8686" max="8686" width="4.5703125" style="2" customWidth="1"/>
    <col min="8687" max="8687" width="9.140625" style="2" customWidth="1"/>
    <col min="8688" max="8688" width="44.140625" style="2" customWidth="1"/>
    <col min="8689" max="8689" width="5.5703125" style="2" customWidth="1"/>
    <col min="8690" max="8690" width="9.85546875" style="2" customWidth="1"/>
    <col min="8691" max="8691" width="10.7109375" style="2" customWidth="1"/>
    <col min="8692" max="8692" width="5.85546875" style="2" customWidth="1"/>
    <col min="8693" max="8693" width="11.28515625" style="2" customWidth="1"/>
    <col min="8694" max="8694" width="8.42578125" style="2" customWidth="1"/>
    <col min="8695" max="8695" width="8.5703125" style="2" customWidth="1"/>
    <col min="8696" max="8696" width="7" style="2" customWidth="1"/>
    <col min="8697" max="8697" width="6.28515625" style="2" customWidth="1"/>
    <col min="8698" max="8941" width="9.85546875" style="2"/>
    <col min="8942" max="8942" width="4.5703125" style="2" customWidth="1"/>
    <col min="8943" max="8943" width="9.140625" style="2" customWidth="1"/>
    <col min="8944" max="8944" width="44.140625" style="2" customWidth="1"/>
    <col min="8945" max="8945" width="5.5703125" style="2" customWidth="1"/>
    <col min="8946" max="8946" width="9.85546875" style="2" customWidth="1"/>
    <col min="8947" max="8947" width="10.7109375" style="2" customWidth="1"/>
    <col min="8948" max="8948" width="5.85546875" style="2" customWidth="1"/>
    <col min="8949" max="8949" width="11.28515625" style="2" customWidth="1"/>
    <col min="8950" max="8950" width="8.42578125" style="2" customWidth="1"/>
    <col min="8951" max="8951" width="8.5703125" style="2" customWidth="1"/>
    <col min="8952" max="8952" width="7" style="2" customWidth="1"/>
    <col min="8953" max="8953" width="6.28515625" style="2" customWidth="1"/>
    <col min="8954" max="9197" width="9.85546875" style="2"/>
    <col min="9198" max="9198" width="4.5703125" style="2" customWidth="1"/>
    <col min="9199" max="9199" width="9.140625" style="2" customWidth="1"/>
    <col min="9200" max="9200" width="44.140625" style="2" customWidth="1"/>
    <col min="9201" max="9201" width="5.5703125" style="2" customWidth="1"/>
    <col min="9202" max="9202" width="9.85546875" style="2" customWidth="1"/>
    <col min="9203" max="9203" width="10.7109375" style="2" customWidth="1"/>
    <col min="9204" max="9204" width="5.85546875" style="2" customWidth="1"/>
    <col min="9205" max="9205" width="11.28515625" style="2" customWidth="1"/>
    <col min="9206" max="9206" width="8.42578125" style="2" customWidth="1"/>
    <col min="9207" max="9207" width="8.5703125" style="2" customWidth="1"/>
    <col min="9208" max="9208" width="7" style="2" customWidth="1"/>
    <col min="9209" max="9209" width="6.28515625" style="2" customWidth="1"/>
    <col min="9210" max="9453" width="9.85546875" style="2"/>
    <col min="9454" max="9454" width="4.5703125" style="2" customWidth="1"/>
    <col min="9455" max="9455" width="9.140625" style="2" customWidth="1"/>
    <col min="9456" max="9456" width="44.140625" style="2" customWidth="1"/>
    <col min="9457" max="9457" width="5.5703125" style="2" customWidth="1"/>
    <col min="9458" max="9458" width="9.85546875" style="2" customWidth="1"/>
    <col min="9459" max="9459" width="10.7109375" style="2" customWidth="1"/>
    <col min="9460" max="9460" width="5.85546875" style="2" customWidth="1"/>
    <col min="9461" max="9461" width="11.28515625" style="2" customWidth="1"/>
    <col min="9462" max="9462" width="8.42578125" style="2" customWidth="1"/>
    <col min="9463" max="9463" width="8.5703125" style="2" customWidth="1"/>
    <col min="9464" max="9464" width="7" style="2" customWidth="1"/>
    <col min="9465" max="9465" width="6.28515625" style="2" customWidth="1"/>
    <col min="9466" max="9709" width="9.85546875" style="2"/>
    <col min="9710" max="9710" width="4.5703125" style="2" customWidth="1"/>
    <col min="9711" max="9711" width="9.140625" style="2" customWidth="1"/>
    <col min="9712" max="9712" width="44.140625" style="2" customWidth="1"/>
    <col min="9713" max="9713" width="5.5703125" style="2" customWidth="1"/>
    <col min="9714" max="9714" width="9.85546875" style="2" customWidth="1"/>
    <col min="9715" max="9715" width="10.7109375" style="2" customWidth="1"/>
    <col min="9716" max="9716" width="5.85546875" style="2" customWidth="1"/>
    <col min="9717" max="9717" width="11.28515625" style="2" customWidth="1"/>
    <col min="9718" max="9718" width="8.42578125" style="2" customWidth="1"/>
    <col min="9719" max="9719" width="8.5703125" style="2" customWidth="1"/>
    <col min="9720" max="9720" width="7" style="2" customWidth="1"/>
    <col min="9721" max="9721" width="6.28515625" style="2" customWidth="1"/>
    <col min="9722" max="9965" width="9.85546875" style="2"/>
    <col min="9966" max="9966" width="4.5703125" style="2" customWidth="1"/>
    <col min="9967" max="9967" width="9.140625" style="2" customWidth="1"/>
    <col min="9968" max="9968" width="44.140625" style="2" customWidth="1"/>
    <col min="9969" max="9969" width="5.5703125" style="2" customWidth="1"/>
    <col min="9970" max="9970" width="9.85546875" style="2" customWidth="1"/>
    <col min="9971" max="9971" width="10.7109375" style="2" customWidth="1"/>
    <col min="9972" max="9972" width="5.85546875" style="2" customWidth="1"/>
    <col min="9973" max="9973" width="11.28515625" style="2" customWidth="1"/>
    <col min="9974" max="9974" width="8.42578125" style="2" customWidth="1"/>
    <col min="9975" max="9975" width="8.5703125" style="2" customWidth="1"/>
    <col min="9976" max="9976" width="7" style="2" customWidth="1"/>
    <col min="9977" max="9977" width="6.28515625" style="2" customWidth="1"/>
    <col min="9978" max="10221" width="9.85546875" style="2"/>
    <col min="10222" max="10222" width="4.5703125" style="2" customWidth="1"/>
    <col min="10223" max="10223" width="9.140625" style="2" customWidth="1"/>
    <col min="10224" max="10224" width="44.140625" style="2" customWidth="1"/>
    <col min="10225" max="10225" width="5.5703125" style="2" customWidth="1"/>
    <col min="10226" max="10226" width="9.85546875" style="2" customWidth="1"/>
    <col min="10227" max="10227" width="10.7109375" style="2" customWidth="1"/>
    <col min="10228" max="10228" width="5.85546875" style="2" customWidth="1"/>
    <col min="10229" max="10229" width="11.28515625" style="2" customWidth="1"/>
    <col min="10230" max="10230" width="8.42578125" style="2" customWidth="1"/>
    <col min="10231" max="10231" width="8.5703125" style="2" customWidth="1"/>
    <col min="10232" max="10232" width="7" style="2" customWidth="1"/>
    <col min="10233" max="10233" width="6.28515625" style="2" customWidth="1"/>
    <col min="10234" max="10477" width="9.85546875" style="2"/>
    <col min="10478" max="10478" width="4.5703125" style="2" customWidth="1"/>
    <col min="10479" max="10479" width="9.140625" style="2" customWidth="1"/>
    <col min="10480" max="10480" width="44.140625" style="2" customWidth="1"/>
    <col min="10481" max="10481" width="5.5703125" style="2" customWidth="1"/>
    <col min="10482" max="10482" width="9.85546875" style="2" customWidth="1"/>
    <col min="10483" max="10483" width="10.7109375" style="2" customWidth="1"/>
    <col min="10484" max="10484" width="5.85546875" style="2" customWidth="1"/>
    <col min="10485" max="10485" width="11.28515625" style="2" customWidth="1"/>
    <col min="10486" max="10486" width="8.42578125" style="2" customWidth="1"/>
    <col min="10487" max="10487" width="8.5703125" style="2" customWidth="1"/>
    <col min="10488" max="10488" width="7" style="2" customWidth="1"/>
    <col min="10489" max="10489" width="6.28515625" style="2" customWidth="1"/>
    <col min="10490" max="10733" width="9.85546875" style="2"/>
    <col min="10734" max="10734" width="4.5703125" style="2" customWidth="1"/>
    <col min="10735" max="10735" width="9.140625" style="2" customWidth="1"/>
    <col min="10736" max="10736" width="44.140625" style="2" customWidth="1"/>
    <col min="10737" max="10737" width="5.5703125" style="2" customWidth="1"/>
    <col min="10738" max="10738" width="9.85546875" style="2" customWidth="1"/>
    <col min="10739" max="10739" width="10.7109375" style="2" customWidth="1"/>
    <col min="10740" max="10740" width="5.85546875" style="2" customWidth="1"/>
    <col min="10741" max="10741" width="11.28515625" style="2" customWidth="1"/>
    <col min="10742" max="10742" width="8.42578125" style="2" customWidth="1"/>
    <col min="10743" max="10743" width="8.5703125" style="2" customWidth="1"/>
    <col min="10744" max="10744" width="7" style="2" customWidth="1"/>
    <col min="10745" max="10745" width="6.28515625" style="2" customWidth="1"/>
    <col min="10746" max="10989" width="9.85546875" style="2"/>
    <col min="10990" max="10990" width="4.5703125" style="2" customWidth="1"/>
    <col min="10991" max="10991" width="9.140625" style="2" customWidth="1"/>
    <col min="10992" max="10992" width="44.140625" style="2" customWidth="1"/>
    <col min="10993" max="10993" width="5.5703125" style="2" customWidth="1"/>
    <col min="10994" max="10994" width="9.85546875" style="2" customWidth="1"/>
    <col min="10995" max="10995" width="10.7109375" style="2" customWidth="1"/>
    <col min="10996" max="10996" width="5.85546875" style="2" customWidth="1"/>
    <col min="10997" max="10997" width="11.28515625" style="2" customWidth="1"/>
    <col min="10998" max="10998" width="8.42578125" style="2" customWidth="1"/>
    <col min="10999" max="10999" width="8.5703125" style="2" customWidth="1"/>
    <col min="11000" max="11000" width="7" style="2" customWidth="1"/>
    <col min="11001" max="11001" width="6.28515625" style="2" customWidth="1"/>
    <col min="11002" max="11245" width="9.85546875" style="2"/>
    <col min="11246" max="11246" width="4.5703125" style="2" customWidth="1"/>
    <col min="11247" max="11247" width="9.140625" style="2" customWidth="1"/>
    <col min="11248" max="11248" width="44.140625" style="2" customWidth="1"/>
    <col min="11249" max="11249" width="5.5703125" style="2" customWidth="1"/>
    <col min="11250" max="11250" width="9.85546875" style="2" customWidth="1"/>
    <col min="11251" max="11251" width="10.7109375" style="2" customWidth="1"/>
    <col min="11252" max="11252" width="5.85546875" style="2" customWidth="1"/>
    <col min="11253" max="11253" width="11.28515625" style="2" customWidth="1"/>
    <col min="11254" max="11254" width="8.42578125" style="2" customWidth="1"/>
    <col min="11255" max="11255" width="8.5703125" style="2" customWidth="1"/>
    <col min="11256" max="11256" width="7" style="2" customWidth="1"/>
    <col min="11257" max="11257" width="6.28515625" style="2" customWidth="1"/>
    <col min="11258" max="11501" width="9.85546875" style="2"/>
    <col min="11502" max="11502" width="4.5703125" style="2" customWidth="1"/>
    <col min="11503" max="11503" width="9.140625" style="2" customWidth="1"/>
    <col min="11504" max="11504" width="44.140625" style="2" customWidth="1"/>
    <col min="11505" max="11505" width="5.5703125" style="2" customWidth="1"/>
    <col min="11506" max="11506" width="9.85546875" style="2" customWidth="1"/>
    <col min="11507" max="11507" width="10.7109375" style="2" customWidth="1"/>
    <col min="11508" max="11508" width="5.85546875" style="2" customWidth="1"/>
    <col min="11509" max="11509" width="11.28515625" style="2" customWidth="1"/>
    <col min="11510" max="11510" width="8.42578125" style="2" customWidth="1"/>
    <col min="11511" max="11511" width="8.5703125" style="2" customWidth="1"/>
    <col min="11512" max="11512" width="7" style="2" customWidth="1"/>
    <col min="11513" max="11513" width="6.28515625" style="2" customWidth="1"/>
    <col min="11514" max="11757" width="9.85546875" style="2"/>
    <col min="11758" max="11758" width="4.5703125" style="2" customWidth="1"/>
    <col min="11759" max="11759" width="9.140625" style="2" customWidth="1"/>
    <col min="11760" max="11760" width="44.140625" style="2" customWidth="1"/>
    <col min="11761" max="11761" width="5.5703125" style="2" customWidth="1"/>
    <col min="11762" max="11762" width="9.85546875" style="2" customWidth="1"/>
    <col min="11763" max="11763" width="10.7109375" style="2" customWidth="1"/>
    <col min="11764" max="11764" width="5.85546875" style="2" customWidth="1"/>
    <col min="11765" max="11765" width="11.28515625" style="2" customWidth="1"/>
    <col min="11766" max="11766" width="8.42578125" style="2" customWidth="1"/>
    <col min="11767" max="11767" width="8.5703125" style="2" customWidth="1"/>
    <col min="11768" max="11768" width="7" style="2" customWidth="1"/>
    <col min="11769" max="11769" width="6.28515625" style="2" customWidth="1"/>
    <col min="11770" max="12013" width="9.85546875" style="2"/>
    <col min="12014" max="12014" width="4.5703125" style="2" customWidth="1"/>
    <col min="12015" max="12015" width="9.140625" style="2" customWidth="1"/>
    <col min="12016" max="12016" width="44.140625" style="2" customWidth="1"/>
    <col min="12017" max="12017" width="5.5703125" style="2" customWidth="1"/>
    <col min="12018" max="12018" width="9.85546875" style="2" customWidth="1"/>
    <col min="12019" max="12019" width="10.7109375" style="2" customWidth="1"/>
    <col min="12020" max="12020" width="5.85546875" style="2" customWidth="1"/>
    <col min="12021" max="12021" width="11.28515625" style="2" customWidth="1"/>
    <col min="12022" max="12022" width="8.42578125" style="2" customWidth="1"/>
    <col min="12023" max="12023" width="8.5703125" style="2" customWidth="1"/>
    <col min="12024" max="12024" width="7" style="2" customWidth="1"/>
    <col min="12025" max="12025" width="6.28515625" style="2" customWidth="1"/>
    <col min="12026" max="12269" width="9.85546875" style="2"/>
    <col min="12270" max="12270" width="4.5703125" style="2" customWidth="1"/>
    <col min="12271" max="12271" width="9.140625" style="2" customWidth="1"/>
    <col min="12272" max="12272" width="44.140625" style="2" customWidth="1"/>
    <col min="12273" max="12273" width="5.5703125" style="2" customWidth="1"/>
    <col min="12274" max="12274" width="9.85546875" style="2" customWidth="1"/>
    <col min="12275" max="12275" width="10.7109375" style="2" customWidth="1"/>
    <col min="12276" max="12276" width="5.85546875" style="2" customWidth="1"/>
    <col min="12277" max="12277" width="11.28515625" style="2" customWidth="1"/>
    <col min="12278" max="12278" width="8.42578125" style="2" customWidth="1"/>
    <col min="12279" max="12279" width="8.5703125" style="2" customWidth="1"/>
    <col min="12280" max="12280" width="7" style="2" customWidth="1"/>
    <col min="12281" max="12281" width="6.28515625" style="2" customWidth="1"/>
    <col min="12282" max="12525" width="9.85546875" style="2"/>
    <col min="12526" max="12526" width="4.5703125" style="2" customWidth="1"/>
    <col min="12527" max="12527" width="9.140625" style="2" customWidth="1"/>
    <col min="12528" max="12528" width="44.140625" style="2" customWidth="1"/>
    <col min="12529" max="12529" width="5.5703125" style="2" customWidth="1"/>
    <col min="12530" max="12530" width="9.85546875" style="2" customWidth="1"/>
    <col min="12531" max="12531" width="10.7109375" style="2" customWidth="1"/>
    <col min="12532" max="12532" width="5.85546875" style="2" customWidth="1"/>
    <col min="12533" max="12533" width="11.28515625" style="2" customWidth="1"/>
    <col min="12534" max="12534" width="8.42578125" style="2" customWidth="1"/>
    <col min="12535" max="12535" width="8.5703125" style="2" customWidth="1"/>
    <col min="12536" max="12536" width="7" style="2" customWidth="1"/>
    <col min="12537" max="12537" width="6.28515625" style="2" customWidth="1"/>
    <col min="12538" max="12781" width="9.85546875" style="2"/>
    <col min="12782" max="12782" width="4.5703125" style="2" customWidth="1"/>
    <col min="12783" max="12783" width="9.140625" style="2" customWidth="1"/>
    <col min="12784" max="12784" width="44.140625" style="2" customWidth="1"/>
    <col min="12785" max="12785" width="5.5703125" style="2" customWidth="1"/>
    <col min="12786" max="12786" width="9.85546875" style="2" customWidth="1"/>
    <col min="12787" max="12787" width="10.7109375" style="2" customWidth="1"/>
    <col min="12788" max="12788" width="5.85546875" style="2" customWidth="1"/>
    <col min="12789" max="12789" width="11.28515625" style="2" customWidth="1"/>
    <col min="12790" max="12790" width="8.42578125" style="2" customWidth="1"/>
    <col min="12791" max="12791" width="8.5703125" style="2" customWidth="1"/>
    <col min="12792" max="12792" width="7" style="2" customWidth="1"/>
    <col min="12793" max="12793" width="6.28515625" style="2" customWidth="1"/>
    <col min="12794" max="13037" width="9.85546875" style="2"/>
    <col min="13038" max="13038" width="4.5703125" style="2" customWidth="1"/>
    <col min="13039" max="13039" width="9.140625" style="2" customWidth="1"/>
    <col min="13040" max="13040" width="44.140625" style="2" customWidth="1"/>
    <col min="13041" max="13041" width="5.5703125" style="2" customWidth="1"/>
    <col min="13042" max="13042" width="9.85546875" style="2" customWidth="1"/>
    <col min="13043" max="13043" width="10.7109375" style="2" customWidth="1"/>
    <col min="13044" max="13044" width="5.85546875" style="2" customWidth="1"/>
    <col min="13045" max="13045" width="11.28515625" style="2" customWidth="1"/>
    <col min="13046" max="13046" width="8.42578125" style="2" customWidth="1"/>
    <col min="13047" max="13047" width="8.5703125" style="2" customWidth="1"/>
    <col min="13048" max="13048" width="7" style="2" customWidth="1"/>
    <col min="13049" max="13049" width="6.28515625" style="2" customWidth="1"/>
    <col min="13050" max="13293" width="9.85546875" style="2"/>
    <col min="13294" max="13294" width="4.5703125" style="2" customWidth="1"/>
    <col min="13295" max="13295" width="9.140625" style="2" customWidth="1"/>
    <col min="13296" max="13296" width="44.140625" style="2" customWidth="1"/>
    <col min="13297" max="13297" width="5.5703125" style="2" customWidth="1"/>
    <col min="13298" max="13298" width="9.85546875" style="2" customWidth="1"/>
    <col min="13299" max="13299" width="10.7109375" style="2" customWidth="1"/>
    <col min="13300" max="13300" width="5.85546875" style="2" customWidth="1"/>
    <col min="13301" max="13301" width="11.28515625" style="2" customWidth="1"/>
    <col min="13302" max="13302" width="8.42578125" style="2" customWidth="1"/>
    <col min="13303" max="13303" width="8.5703125" style="2" customWidth="1"/>
    <col min="13304" max="13304" width="7" style="2" customWidth="1"/>
    <col min="13305" max="13305" width="6.28515625" style="2" customWidth="1"/>
    <col min="13306" max="13549" width="9.85546875" style="2"/>
    <col min="13550" max="13550" width="4.5703125" style="2" customWidth="1"/>
    <col min="13551" max="13551" width="9.140625" style="2" customWidth="1"/>
    <col min="13552" max="13552" width="44.140625" style="2" customWidth="1"/>
    <col min="13553" max="13553" width="5.5703125" style="2" customWidth="1"/>
    <col min="13554" max="13554" width="9.85546875" style="2" customWidth="1"/>
    <col min="13555" max="13555" width="10.7109375" style="2" customWidth="1"/>
    <col min="13556" max="13556" width="5.85546875" style="2" customWidth="1"/>
    <col min="13557" max="13557" width="11.28515625" style="2" customWidth="1"/>
    <col min="13558" max="13558" width="8.42578125" style="2" customWidth="1"/>
    <col min="13559" max="13559" width="8.5703125" style="2" customWidth="1"/>
    <col min="13560" max="13560" width="7" style="2" customWidth="1"/>
    <col min="13561" max="13561" width="6.28515625" style="2" customWidth="1"/>
    <col min="13562" max="13805" width="9.85546875" style="2"/>
    <col min="13806" max="13806" width="4.5703125" style="2" customWidth="1"/>
    <col min="13807" max="13807" width="9.140625" style="2" customWidth="1"/>
    <col min="13808" max="13808" width="44.140625" style="2" customWidth="1"/>
    <col min="13809" max="13809" width="5.5703125" style="2" customWidth="1"/>
    <col min="13810" max="13810" width="9.85546875" style="2" customWidth="1"/>
    <col min="13811" max="13811" width="10.7109375" style="2" customWidth="1"/>
    <col min="13812" max="13812" width="5.85546875" style="2" customWidth="1"/>
    <col min="13813" max="13813" width="11.28515625" style="2" customWidth="1"/>
    <col min="13814" max="13814" width="8.42578125" style="2" customWidth="1"/>
    <col min="13815" max="13815" width="8.5703125" style="2" customWidth="1"/>
    <col min="13816" max="13816" width="7" style="2" customWidth="1"/>
    <col min="13817" max="13817" width="6.28515625" style="2" customWidth="1"/>
    <col min="13818" max="14061" width="9.85546875" style="2"/>
    <col min="14062" max="14062" width="4.5703125" style="2" customWidth="1"/>
    <col min="14063" max="14063" width="9.140625" style="2" customWidth="1"/>
    <col min="14064" max="14064" width="44.140625" style="2" customWidth="1"/>
    <col min="14065" max="14065" width="5.5703125" style="2" customWidth="1"/>
    <col min="14066" max="14066" width="9.85546875" style="2" customWidth="1"/>
    <col min="14067" max="14067" width="10.7109375" style="2" customWidth="1"/>
    <col min="14068" max="14068" width="5.85546875" style="2" customWidth="1"/>
    <col min="14069" max="14069" width="11.28515625" style="2" customWidth="1"/>
    <col min="14070" max="14070" width="8.42578125" style="2" customWidth="1"/>
    <col min="14071" max="14071" width="8.5703125" style="2" customWidth="1"/>
    <col min="14072" max="14072" width="7" style="2" customWidth="1"/>
    <col min="14073" max="14073" width="6.28515625" style="2" customWidth="1"/>
    <col min="14074" max="14317" width="9.85546875" style="2"/>
    <col min="14318" max="14318" width="4.5703125" style="2" customWidth="1"/>
    <col min="14319" max="14319" width="9.140625" style="2" customWidth="1"/>
    <col min="14320" max="14320" width="44.140625" style="2" customWidth="1"/>
    <col min="14321" max="14321" width="5.5703125" style="2" customWidth="1"/>
    <col min="14322" max="14322" width="9.85546875" style="2" customWidth="1"/>
    <col min="14323" max="14323" width="10.7109375" style="2" customWidth="1"/>
    <col min="14324" max="14324" width="5.85546875" style="2" customWidth="1"/>
    <col min="14325" max="14325" width="11.28515625" style="2" customWidth="1"/>
    <col min="14326" max="14326" width="8.42578125" style="2" customWidth="1"/>
    <col min="14327" max="14327" width="8.5703125" style="2" customWidth="1"/>
    <col min="14328" max="14328" width="7" style="2" customWidth="1"/>
    <col min="14329" max="14329" width="6.28515625" style="2" customWidth="1"/>
    <col min="14330" max="14573" width="9.85546875" style="2"/>
    <col min="14574" max="14574" width="4.5703125" style="2" customWidth="1"/>
    <col min="14575" max="14575" width="9.140625" style="2" customWidth="1"/>
    <col min="14576" max="14576" width="44.140625" style="2" customWidth="1"/>
    <col min="14577" max="14577" width="5.5703125" style="2" customWidth="1"/>
    <col min="14578" max="14578" width="9.85546875" style="2" customWidth="1"/>
    <col min="14579" max="14579" width="10.7109375" style="2" customWidth="1"/>
    <col min="14580" max="14580" width="5.85546875" style="2" customWidth="1"/>
    <col min="14581" max="14581" width="11.28515625" style="2" customWidth="1"/>
    <col min="14582" max="14582" width="8.42578125" style="2" customWidth="1"/>
    <col min="14583" max="14583" width="8.5703125" style="2" customWidth="1"/>
    <col min="14584" max="14584" width="7" style="2" customWidth="1"/>
    <col min="14585" max="14585" width="6.28515625" style="2" customWidth="1"/>
    <col min="14586" max="14829" width="9.85546875" style="2"/>
    <col min="14830" max="14830" width="4.5703125" style="2" customWidth="1"/>
    <col min="14831" max="14831" width="9.140625" style="2" customWidth="1"/>
    <col min="14832" max="14832" width="44.140625" style="2" customWidth="1"/>
    <col min="14833" max="14833" width="5.5703125" style="2" customWidth="1"/>
    <col min="14834" max="14834" width="9.85546875" style="2" customWidth="1"/>
    <col min="14835" max="14835" width="10.7109375" style="2" customWidth="1"/>
    <col min="14836" max="14836" width="5.85546875" style="2" customWidth="1"/>
    <col min="14837" max="14837" width="11.28515625" style="2" customWidth="1"/>
    <col min="14838" max="14838" width="8.42578125" style="2" customWidth="1"/>
    <col min="14839" max="14839" width="8.5703125" style="2" customWidth="1"/>
    <col min="14840" max="14840" width="7" style="2" customWidth="1"/>
    <col min="14841" max="14841" width="6.28515625" style="2" customWidth="1"/>
    <col min="14842" max="15085" width="9.85546875" style="2"/>
    <col min="15086" max="15086" width="4.5703125" style="2" customWidth="1"/>
    <col min="15087" max="15087" width="9.140625" style="2" customWidth="1"/>
    <col min="15088" max="15088" width="44.140625" style="2" customWidth="1"/>
    <col min="15089" max="15089" width="5.5703125" style="2" customWidth="1"/>
    <col min="15090" max="15090" width="9.85546875" style="2" customWidth="1"/>
    <col min="15091" max="15091" width="10.7109375" style="2" customWidth="1"/>
    <col min="15092" max="15092" width="5.85546875" style="2" customWidth="1"/>
    <col min="15093" max="15093" width="11.28515625" style="2" customWidth="1"/>
    <col min="15094" max="15094" width="8.42578125" style="2" customWidth="1"/>
    <col min="15095" max="15095" width="8.5703125" style="2" customWidth="1"/>
    <col min="15096" max="15096" width="7" style="2" customWidth="1"/>
    <col min="15097" max="15097" width="6.28515625" style="2" customWidth="1"/>
    <col min="15098" max="15341" width="9.85546875" style="2"/>
    <col min="15342" max="15342" width="4.5703125" style="2" customWidth="1"/>
    <col min="15343" max="15343" width="9.140625" style="2" customWidth="1"/>
    <col min="15344" max="15344" width="44.140625" style="2" customWidth="1"/>
    <col min="15345" max="15345" width="5.5703125" style="2" customWidth="1"/>
    <col min="15346" max="15346" width="9.85546875" style="2" customWidth="1"/>
    <col min="15347" max="15347" width="10.7109375" style="2" customWidth="1"/>
    <col min="15348" max="15348" width="5.85546875" style="2" customWidth="1"/>
    <col min="15349" max="15349" width="11.28515625" style="2" customWidth="1"/>
    <col min="15350" max="15350" width="8.42578125" style="2" customWidth="1"/>
    <col min="15351" max="15351" width="8.5703125" style="2" customWidth="1"/>
    <col min="15352" max="15352" width="7" style="2" customWidth="1"/>
    <col min="15353" max="15353" width="6.28515625" style="2" customWidth="1"/>
    <col min="15354" max="15597" width="9.85546875" style="2"/>
    <col min="15598" max="15598" width="4.5703125" style="2" customWidth="1"/>
    <col min="15599" max="15599" width="9.140625" style="2" customWidth="1"/>
    <col min="15600" max="15600" width="44.140625" style="2" customWidth="1"/>
    <col min="15601" max="15601" width="5.5703125" style="2" customWidth="1"/>
    <col min="15602" max="15602" width="9.85546875" style="2" customWidth="1"/>
    <col min="15603" max="15603" width="10.7109375" style="2" customWidth="1"/>
    <col min="15604" max="15604" width="5.85546875" style="2" customWidth="1"/>
    <col min="15605" max="15605" width="11.28515625" style="2" customWidth="1"/>
    <col min="15606" max="15606" width="8.42578125" style="2" customWidth="1"/>
    <col min="15607" max="15607" width="8.5703125" style="2" customWidth="1"/>
    <col min="15608" max="15608" width="7" style="2" customWidth="1"/>
    <col min="15609" max="15609" width="6.28515625" style="2" customWidth="1"/>
    <col min="15610" max="15853" width="9.85546875" style="2"/>
    <col min="15854" max="15854" width="4.5703125" style="2" customWidth="1"/>
    <col min="15855" max="15855" width="9.140625" style="2" customWidth="1"/>
    <col min="15856" max="15856" width="44.140625" style="2" customWidth="1"/>
    <col min="15857" max="15857" width="5.5703125" style="2" customWidth="1"/>
    <col min="15858" max="15858" width="9.85546875" style="2" customWidth="1"/>
    <col min="15859" max="15859" width="10.7109375" style="2" customWidth="1"/>
    <col min="15860" max="15860" width="5.85546875" style="2" customWidth="1"/>
    <col min="15861" max="15861" width="11.28515625" style="2" customWidth="1"/>
    <col min="15862" max="15862" width="8.42578125" style="2" customWidth="1"/>
    <col min="15863" max="15863" width="8.5703125" style="2" customWidth="1"/>
    <col min="15864" max="15864" width="7" style="2" customWidth="1"/>
    <col min="15865" max="15865" width="6.28515625" style="2" customWidth="1"/>
    <col min="15866" max="16109" width="9.85546875" style="2"/>
    <col min="16110" max="16110" width="4.5703125" style="2" customWidth="1"/>
    <col min="16111" max="16111" width="9.140625" style="2" customWidth="1"/>
    <col min="16112" max="16112" width="44.140625" style="2" customWidth="1"/>
    <col min="16113" max="16113" width="5.5703125" style="2" customWidth="1"/>
    <col min="16114" max="16114" width="9.85546875" style="2" customWidth="1"/>
    <col min="16115" max="16115" width="10.7109375" style="2" customWidth="1"/>
    <col min="16116" max="16116" width="5.85546875" style="2" customWidth="1"/>
    <col min="16117" max="16117" width="11.28515625" style="2" customWidth="1"/>
    <col min="16118" max="16118" width="8.42578125" style="2" customWidth="1"/>
    <col min="16119" max="16119" width="8.5703125" style="2" customWidth="1"/>
    <col min="16120" max="16120" width="7" style="2" customWidth="1"/>
    <col min="16121" max="16121" width="6.28515625" style="2" customWidth="1"/>
    <col min="16122" max="16384" width="9.85546875" style="2"/>
  </cols>
  <sheetData>
    <row r="1" spans="1:18" ht="23.25" customHeight="1" x14ac:dyDescent="0.25">
      <c r="A1" s="432" t="s">
        <v>105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2" customHeight="1" x14ac:dyDescent="0.25">
      <c r="A2" s="433" t="s">
        <v>106</v>
      </c>
      <c r="B2" s="433"/>
      <c r="C2" s="442" t="s">
        <v>2</v>
      </c>
      <c r="D2" s="448"/>
      <c r="E2" s="443"/>
      <c r="F2" s="3" t="s">
        <v>107</v>
      </c>
      <c r="G2" s="3" t="s">
        <v>108</v>
      </c>
      <c r="H2" s="442" t="s">
        <v>94</v>
      </c>
      <c r="I2" s="443"/>
      <c r="J2" s="442" t="s">
        <v>109</v>
      </c>
      <c r="K2" s="443"/>
      <c r="L2" s="442" t="s">
        <v>95</v>
      </c>
      <c r="M2" s="443"/>
      <c r="N2" s="442" t="s">
        <v>96</v>
      </c>
      <c r="O2" s="448"/>
      <c r="P2" s="443"/>
      <c r="Q2" s="449" t="s">
        <v>110</v>
      </c>
      <c r="R2" s="450"/>
    </row>
    <row r="3" spans="1:18" ht="12" customHeight="1" x14ac:dyDescent="0.25">
      <c r="A3" s="433"/>
      <c r="B3" s="433"/>
      <c r="C3" s="451" t="s">
        <v>111</v>
      </c>
      <c r="D3" s="452"/>
      <c r="E3" s="453"/>
      <c r="F3" s="5" t="s">
        <v>112</v>
      </c>
      <c r="G3" s="5" t="s">
        <v>113</v>
      </c>
      <c r="H3" s="457" t="s">
        <v>114</v>
      </c>
      <c r="I3" s="458"/>
      <c r="J3" s="457" t="s">
        <v>115</v>
      </c>
      <c r="K3" s="458"/>
      <c r="L3" s="457" t="s">
        <v>116</v>
      </c>
      <c r="M3" s="458"/>
      <c r="N3" s="457" t="s">
        <v>117</v>
      </c>
      <c r="O3" s="459"/>
      <c r="P3" s="458"/>
      <c r="Q3" s="460" t="s">
        <v>118</v>
      </c>
      <c r="R3" s="461"/>
    </row>
    <row r="4" spans="1:18" ht="48" x14ac:dyDescent="0.25">
      <c r="A4" s="433"/>
      <c r="B4" s="433"/>
      <c r="C4" s="454"/>
      <c r="D4" s="455"/>
      <c r="E4" s="456"/>
      <c r="F4" s="5" t="s">
        <v>119</v>
      </c>
      <c r="G4" s="5" t="s">
        <v>120</v>
      </c>
      <c r="H4" s="457" t="s">
        <v>97</v>
      </c>
      <c r="I4" s="458"/>
      <c r="J4" s="457" t="s">
        <v>119</v>
      </c>
      <c r="K4" s="458"/>
      <c r="L4" s="457" t="s">
        <v>98</v>
      </c>
      <c r="M4" s="458"/>
      <c r="N4" s="457" t="s">
        <v>99</v>
      </c>
      <c r="O4" s="459"/>
      <c r="P4" s="458"/>
      <c r="Q4" s="460" t="s">
        <v>119</v>
      </c>
      <c r="R4" s="461"/>
    </row>
    <row r="5" spans="1:18" s="13" customFormat="1" ht="36.75" customHeight="1" x14ac:dyDescent="0.25">
      <c r="A5" s="14" t="s">
        <v>3</v>
      </c>
      <c r="B5" s="14" t="s">
        <v>4</v>
      </c>
      <c r="C5" s="14" t="s">
        <v>3</v>
      </c>
      <c r="D5" s="3" t="s">
        <v>121</v>
      </c>
      <c r="E5" s="3" t="s">
        <v>7</v>
      </c>
      <c r="F5" s="3" t="s">
        <v>7</v>
      </c>
      <c r="G5" s="3" t="s">
        <v>7</v>
      </c>
      <c r="H5" s="10" t="s">
        <v>122</v>
      </c>
      <c r="I5" s="3" t="s">
        <v>7</v>
      </c>
      <c r="J5" s="10" t="s">
        <v>122</v>
      </c>
      <c r="K5" s="3" t="s">
        <v>7</v>
      </c>
      <c r="L5" s="3" t="s">
        <v>122</v>
      </c>
      <c r="M5" s="3" t="s">
        <v>7</v>
      </c>
      <c r="N5" s="10" t="s">
        <v>122</v>
      </c>
      <c r="O5" s="10" t="s">
        <v>121</v>
      </c>
      <c r="P5" s="3" t="s">
        <v>7</v>
      </c>
      <c r="Q5" s="10" t="s">
        <v>121</v>
      </c>
      <c r="R5" s="3" t="s">
        <v>7</v>
      </c>
    </row>
    <row r="6" spans="1:18" ht="24" x14ac:dyDescent="0.25">
      <c r="A6" s="4" t="s">
        <v>10</v>
      </c>
      <c r="B6" s="4" t="s">
        <v>11</v>
      </c>
      <c r="C6" s="6">
        <v>1</v>
      </c>
      <c r="D6" s="6">
        <v>9</v>
      </c>
      <c r="E6" s="7">
        <v>1125500</v>
      </c>
      <c r="F6" s="7">
        <v>1125500</v>
      </c>
      <c r="G6" s="7">
        <v>1125500</v>
      </c>
      <c r="H6" s="6">
        <v>1</v>
      </c>
      <c r="I6" s="7">
        <v>1574530</v>
      </c>
      <c r="J6" s="39">
        <v>1</v>
      </c>
      <c r="K6" s="7">
        <v>2335336.13</v>
      </c>
      <c r="L6" s="39">
        <v>1</v>
      </c>
      <c r="M6" s="7">
        <v>2976205.85</v>
      </c>
      <c r="N6" s="6">
        <v>1</v>
      </c>
      <c r="O6" s="6">
        <v>19</v>
      </c>
      <c r="P6" s="9">
        <v>3115140.82</v>
      </c>
      <c r="Q6" s="6">
        <v>25</v>
      </c>
      <c r="R6" s="9">
        <v>3092085.5</v>
      </c>
    </row>
    <row r="7" spans="1:18" ht="24" x14ac:dyDescent="0.25">
      <c r="A7" s="4" t="s">
        <v>12</v>
      </c>
      <c r="B7" s="4" t="s">
        <v>13</v>
      </c>
      <c r="C7" s="6">
        <v>1</v>
      </c>
      <c r="D7" s="6">
        <v>1</v>
      </c>
      <c r="E7" s="9">
        <v>150000</v>
      </c>
      <c r="F7" s="9">
        <v>150000</v>
      </c>
      <c r="G7" s="9">
        <v>150000</v>
      </c>
      <c r="H7" s="6"/>
      <c r="I7" s="9"/>
      <c r="J7" s="39"/>
      <c r="K7" s="9"/>
      <c r="L7" s="39"/>
      <c r="M7" s="9"/>
      <c r="N7" s="6"/>
      <c r="O7" s="6"/>
      <c r="P7" s="4"/>
      <c r="Q7" s="6"/>
      <c r="R7" s="9">
        <v>0</v>
      </c>
    </row>
    <row r="8" spans="1:18" s="13" customFormat="1" x14ac:dyDescent="0.25">
      <c r="A8" s="437" t="s">
        <v>14</v>
      </c>
      <c r="B8" s="437"/>
      <c r="C8" s="10">
        <f t="shared" ref="C8" si="0">SUM(C6:C7)</f>
        <v>2</v>
      </c>
      <c r="D8" s="10">
        <f t="shared" ref="D8:R8" si="1">SUM(D6:D7)</f>
        <v>10</v>
      </c>
      <c r="E8" s="11">
        <f t="shared" si="1"/>
        <v>1275500</v>
      </c>
      <c r="F8" s="11">
        <f t="shared" si="1"/>
        <v>1275500</v>
      </c>
      <c r="G8" s="11">
        <f t="shared" si="1"/>
        <v>1275500</v>
      </c>
      <c r="H8" s="10">
        <f t="shared" si="1"/>
        <v>1</v>
      </c>
      <c r="I8" s="11">
        <f t="shared" si="1"/>
        <v>1574530</v>
      </c>
      <c r="J8" s="40">
        <f>SUM(J6:J7)</f>
        <v>1</v>
      </c>
      <c r="K8" s="11">
        <f t="shared" si="1"/>
        <v>2335336.13</v>
      </c>
      <c r="L8" s="10">
        <f t="shared" si="1"/>
        <v>1</v>
      </c>
      <c r="M8" s="11">
        <f t="shared" si="1"/>
        <v>2976205.85</v>
      </c>
      <c r="N8" s="10">
        <f t="shared" si="1"/>
        <v>1</v>
      </c>
      <c r="O8" s="10">
        <f t="shared" si="1"/>
        <v>19</v>
      </c>
      <c r="P8" s="11">
        <f t="shared" si="1"/>
        <v>3115140.82</v>
      </c>
      <c r="Q8" s="10">
        <f t="shared" si="1"/>
        <v>25</v>
      </c>
      <c r="R8" s="11">
        <f t="shared" si="1"/>
        <v>3092085.5</v>
      </c>
    </row>
    <row r="9" spans="1:18" ht="48" x14ac:dyDescent="0.25">
      <c r="A9" s="14" t="s">
        <v>15</v>
      </c>
      <c r="B9" s="4" t="s">
        <v>16</v>
      </c>
      <c r="C9" s="6">
        <v>1</v>
      </c>
      <c r="D9" s="6">
        <v>1</v>
      </c>
      <c r="E9" s="9">
        <v>300000</v>
      </c>
      <c r="F9" s="9">
        <v>300000</v>
      </c>
      <c r="G9" s="9">
        <v>300000</v>
      </c>
      <c r="H9" s="6"/>
      <c r="I9" s="9"/>
      <c r="J9" s="39"/>
      <c r="K9" s="9"/>
      <c r="L9" s="39"/>
      <c r="M9" s="9"/>
      <c r="N9" s="6"/>
      <c r="O9" s="6"/>
      <c r="P9" s="4"/>
      <c r="Q9" s="6"/>
      <c r="R9" s="9"/>
    </row>
    <row r="10" spans="1:18" ht="36" x14ac:dyDescent="0.25">
      <c r="A10" s="14" t="s">
        <v>17</v>
      </c>
      <c r="B10" s="4" t="s">
        <v>18</v>
      </c>
      <c r="C10" s="6">
        <v>1</v>
      </c>
      <c r="D10" s="6">
        <v>1</v>
      </c>
      <c r="E10" s="9">
        <v>180000</v>
      </c>
      <c r="F10" s="9">
        <v>180000</v>
      </c>
      <c r="G10" s="9">
        <v>180000</v>
      </c>
      <c r="H10" s="6"/>
      <c r="I10" s="9"/>
      <c r="J10" s="39"/>
      <c r="K10" s="9"/>
      <c r="L10" s="39"/>
      <c r="M10" s="9"/>
      <c r="N10" s="6"/>
      <c r="O10" s="6"/>
      <c r="P10" s="4"/>
      <c r="Q10" s="6"/>
      <c r="R10" s="9"/>
    </row>
    <row r="11" spans="1:18" ht="72" x14ac:dyDescent="0.25">
      <c r="A11" s="14" t="s">
        <v>19</v>
      </c>
      <c r="B11" s="4" t="s">
        <v>20</v>
      </c>
      <c r="C11" s="6">
        <v>1</v>
      </c>
      <c r="D11" s="6">
        <v>1</v>
      </c>
      <c r="E11" s="9">
        <v>18000</v>
      </c>
      <c r="F11" s="9">
        <v>18000</v>
      </c>
      <c r="G11" s="9">
        <v>18000</v>
      </c>
      <c r="H11" s="6"/>
      <c r="I11" s="9"/>
      <c r="J11" s="39"/>
      <c r="K11" s="9"/>
      <c r="L11" s="39"/>
      <c r="M11" s="9"/>
      <c r="N11" s="6"/>
      <c r="O11" s="6"/>
      <c r="P11" s="4"/>
      <c r="Q11" s="6"/>
      <c r="R11" s="9"/>
    </row>
    <row r="12" spans="1:18" ht="36" x14ac:dyDescent="0.25">
      <c r="A12" s="14" t="s">
        <v>21</v>
      </c>
      <c r="B12" s="4" t="s">
        <v>22</v>
      </c>
      <c r="C12" s="6">
        <v>1</v>
      </c>
      <c r="D12" s="6">
        <v>2</v>
      </c>
      <c r="E12" s="9">
        <v>96000</v>
      </c>
      <c r="F12" s="9">
        <v>96000</v>
      </c>
      <c r="G12" s="9">
        <v>96000</v>
      </c>
      <c r="H12" s="6"/>
      <c r="I12" s="9"/>
      <c r="J12" s="39"/>
      <c r="K12" s="9"/>
      <c r="L12" s="39"/>
      <c r="M12" s="9"/>
      <c r="N12" s="6"/>
      <c r="O12" s="6"/>
      <c r="P12" s="4"/>
      <c r="Q12" s="6"/>
      <c r="R12" s="9"/>
    </row>
    <row r="13" spans="1:18" ht="48" x14ac:dyDescent="0.25">
      <c r="A13" s="14" t="s">
        <v>23</v>
      </c>
      <c r="B13" s="4" t="s">
        <v>24</v>
      </c>
      <c r="C13" s="6">
        <v>1</v>
      </c>
      <c r="D13" s="6">
        <v>1</v>
      </c>
      <c r="E13" s="9">
        <v>72000</v>
      </c>
      <c r="F13" s="9">
        <v>72000</v>
      </c>
      <c r="G13" s="9">
        <v>72000</v>
      </c>
      <c r="H13" s="6">
        <v>1</v>
      </c>
      <c r="I13" s="9">
        <v>71000</v>
      </c>
      <c r="J13" s="39">
        <v>1</v>
      </c>
      <c r="K13" s="9">
        <v>71000</v>
      </c>
      <c r="L13" s="39">
        <v>1</v>
      </c>
      <c r="M13" s="9">
        <v>71000</v>
      </c>
      <c r="N13" s="6">
        <v>1</v>
      </c>
      <c r="O13" s="6"/>
      <c r="P13" s="9">
        <v>71000</v>
      </c>
      <c r="Q13" s="6"/>
      <c r="R13" s="9">
        <v>71000</v>
      </c>
    </row>
    <row r="14" spans="1:18" s="13" customFormat="1" x14ac:dyDescent="0.25">
      <c r="A14" s="438" t="s">
        <v>25</v>
      </c>
      <c r="B14" s="438"/>
      <c r="C14" s="10">
        <f t="shared" ref="C14:N14" si="2">SUM(C9:C13)</f>
        <v>5</v>
      </c>
      <c r="D14" s="10">
        <f t="shared" si="2"/>
        <v>6</v>
      </c>
      <c r="E14" s="11">
        <f t="shared" si="2"/>
        <v>666000</v>
      </c>
      <c r="F14" s="11">
        <f t="shared" si="2"/>
        <v>666000</v>
      </c>
      <c r="G14" s="11">
        <f t="shared" si="2"/>
        <v>666000</v>
      </c>
      <c r="H14" s="10">
        <f t="shared" si="2"/>
        <v>1</v>
      </c>
      <c r="I14" s="11">
        <f t="shared" si="2"/>
        <v>71000</v>
      </c>
      <c r="J14" s="40">
        <f>SUM(J13)</f>
        <v>1</v>
      </c>
      <c r="K14" s="11">
        <f t="shared" si="2"/>
        <v>71000</v>
      </c>
      <c r="L14" s="10">
        <f t="shared" si="2"/>
        <v>1</v>
      </c>
      <c r="M14" s="11">
        <f t="shared" si="2"/>
        <v>71000</v>
      </c>
      <c r="N14" s="10">
        <f t="shared" si="2"/>
        <v>1</v>
      </c>
      <c r="O14" s="10">
        <f>O13+O12+O11+O10+O9</f>
        <v>0</v>
      </c>
      <c r="P14" s="11">
        <f>SUM(P9:P13)</f>
        <v>71000</v>
      </c>
      <c r="Q14" s="10">
        <f>Q13+Q12+Q11+Q10+Q9</f>
        <v>0</v>
      </c>
      <c r="R14" s="11">
        <f>SUM(R9:R13)</f>
        <v>71000</v>
      </c>
    </row>
    <row r="15" spans="1:18" ht="36" x14ac:dyDescent="0.25">
      <c r="A15" s="14" t="s">
        <v>26</v>
      </c>
      <c r="B15" s="4" t="s">
        <v>27</v>
      </c>
      <c r="C15" s="6">
        <v>1</v>
      </c>
      <c r="D15" s="6">
        <v>3</v>
      </c>
      <c r="E15" s="9">
        <v>204000</v>
      </c>
      <c r="F15" s="9">
        <v>204000</v>
      </c>
      <c r="G15" s="9">
        <v>204000</v>
      </c>
      <c r="H15" s="6">
        <v>1</v>
      </c>
      <c r="I15" s="9">
        <v>204445</v>
      </c>
      <c r="J15" s="39">
        <v>1</v>
      </c>
      <c r="K15" s="9">
        <v>190325</v>
      </c>
      <c r="L15" s="39">
        <v>1</v>
      </c>
      <c r="M15" s="9">
        <v>190325</v>
      </c>
      <c r="N15" s="6">
        <v>1</v>
      </c>
      <c r="O15" s="6">
        <v>4</v>
      </c>
      <c r="P15" s="9">
        <v>290325</v>
      </c>
      <c r="Q15" s="6">
        <v>5</v>
      </c>
      <c r="R15" s="9">
        <v>285426</v>
      </c>
    </row>
    <row r="16" spans="1:18" ht="36" x14ac:dyDescent="0.25">
      <c r="A16" s="14" t="s">
        <v>28</v>
      </c>
      <c r="B16" s="4" t="s">
        <v>29</v>
      </c>
      <c r="C16" s="6">
        <v>1</v>
      </c>
      <c r="D16" s="6">
        <v>6</v>
      </c>
      <c r="E16" s="9">
        <v>348000</v>
      </c>
      <c r="F16" s="41">
        <v>288150</v>
      </c>
      <c r="G16" s="41">
        <v>288150</v>
      </c>
      <c r="H16" s="42">
        <v>1</v>
      </c>
      <c r="I16" s="41">
        <v>381285</v>
      </c>
      <c r="J16" s="43">
        <v>1</v>
      </c>
      <c r="K16" s="9">
        <v>285260</v>
      </c>
      <c r="L16" s="39">
        <v>1</v>
      </c>
      <c r="M16" s="9">
        <v>282790</v>
      </c>
      <c r="N16" s="42">
        <v>1</v>
      </c>
      <c r="O16" s="6">
        <v>4</v>
      </c>
      <c r="P16" s="9">
        <v>352790</v>
      </c>
      <c r="Q16" s="6">
        <v>6</v>
      </c>
      <c r="R16" s="9">
        <v>415555</v>
      </c>
    </row>
    <row r="17" spans="1:18" ht="48" x14ac:dyDescent="0.25">
      <c r="A17" s="14" t="s">
        <v>30</v>
      </c>
      <c r="B17" s="4" t="s">
        <v>31</v>
      </c>
      <c r="C17" s="6">
        <v>1</v>
      </c>
      <c r="D17" s="6">
        <v>2</v>
      </c>
      <c r="E17" s="9">
        <v>300000</v>
      </c>
      <c r="F17" s="9">
        <v>300000</v>
      </c>
      <c r="G17" s="9">
        <v>300000</v>
      </c>
      <c r="H17" s="6">
        <v>1</v>
      </c>
      <c r="I17" s="9">
        <v>415990</v>
      </c>
      <c r="J17" s="39">
        <v>1</v>
      </c>
      <c r="K17" s="9">
        <v>528700</v>
      </c>
      <c r="L17" s="39">
        <v>1</v>
      </c>
      <c r="M17" s="9">
        <v>528700</v>
      </c>
      <c r="N17" s="6">
        <v>1</v>
      </c>
      <c r="O17" s="6">
        <v>5</v>
      </c>
      <c r="P17" s="9">
        <v>628700</v>
      </c>
      <c r="Q17" s="6">
        <v>8</v>
      </c>
      <c r="R17" s="9">
        <v>743719</v>
      </c>
    </row>
    <row r="18" spans="1:18" s="13" customFormat="1" x14ac:dyDescent="0.25">
      <c r="A18" s="437" t="s">
        <v>32</v>
      </c>
      <c r="B18" s="437"/>
      <c r="C18" s="10">
        <f t="shared" ref="C18:R18" si="3">SUM(C15:C17)</f>
        <v>3</v>
      </c>
      <c r="D18" s="10">
        <f t="shared" si="3"/>
        <v>11</v>
      </c>
      <c r="E18" s="11">
        <f t="shared" si="3"/>
        <v>852000</v>
      </c>
      <c r="F18" s="11">
        <f t="shared" si="3"/>
        <v>792150</v>
      </c>
      <c r="G18" s="11">
        <f t="shared" si="3"/>
        <v>792150</v>
      </c>
      <c r="H18" s="10">
        <f t="shared" si="3"/>
        <v>3</v>
      </c>
      <c r="I18" s="11">
        <f t="shared" si="3"/>
        <v>1001720</v>
      </c>
      <c r="J18" s="10">
        <f t="shared" si="3"/>
        <v>3</v>
      </c>
      <c r="K18" s="11">
        <f t="shared" si="3"/>
        <v>1004285</v>
      </c>
      <c r="L18" s="10">
        <f t="shared" si="3"/>
        <v>3</v>
      </c>
      <c r="M18" s="11">
        <f t="shared" si="3"/>
        <v>1001815</v>
      </c>
      <c r="N18" s="10">
        <f t="shared" si="3"/>
        <v>3</v>
      </c>
      <c r="O18" s="10">
        <f t="shared" si="3"/>
        <v>13</v>
      </c>
      <c r="P18" s="11">
        <f t="shared" si="3"/>
        <v>1271815</v>
      </c>
      <c r="Q18" s="10">
        <f t="shared" si="3"/>
        <v>19</v>
      </c>
      <c r="R18" s="11">
        <f t="shared" si="3"/>
        <v>1444700</v>
      </c>
    </row>
    <row r="19" spans="1:18" s="13" customFormat="1" ht="24" x14ac:dyDescent="0.25">
      <c r="A19" s="14"/>
      <c r="B19" s="15" t="s">
        <v>33</v>
      </c>
      <c r="C19" s="10">
        <f t="shared" ref="C19:R19" si="4">C20</f>
        <v>1</v>
      </c>
      <c r="D19" s="10">
        <f t="shared" si="4"/>
        <v>2</v>
      </c>
      <c r="E19" s="11">
        <f t="shared" si="4"/>
        <v>49000</v>
      </c>
      <c r="F19" s="11">
        <f t="shared" si="4"/>
        <v>49000</v>
      </c>
      <c r="G19" s="11">
        <f t="shared" si="4"/>
        <v>49000</v>
      </c>
      <c r="H19" s="10">
        <f t="shared" si="4"/>
        <v>1</v>
      </c>
      <c r="I19" s="11">
        <f t="shared" si="4"/>
        <v>48800</v>
      </c>
      <c r="J19" s="10">
        <f t="shared" si="4"/>
        <v>1</v>
      </c>
      <c r="K19" s="11">
        <f t="shared" si="4"/>
        <v>48800</v>
      </c>
      <c r="L19" s="10">
        <f t="shared" si="4"/>
        <v>1</v>
      </c>
      <c r="M19" s="11">
        <f t="shared" si="4"/>
        <v>48800</v>
      </c>
      <c r="N19" s="10">
        <f t="shared" si="4"/>
        <v>1</v>
      </c>
      <c r="O19" s="10">
        <f t="shared" si="4"/>
        <v>1</v>
      </c>
      <c r="P19" s="11">
        <f t="shared" si="4"/>
        <v>48800</v>
      </c>
      <c r="Q19" s="10">
        <f t="shared" si="4"/>
        <v>1</v>
      </c>
      <c r="R19" s="11">
        <f t="shared" si="4"/>
        <v>48800</v>
      </c>
    </row>
    <row r="20" spans="1:18" ht="48" x14ac:dyDescent="0.25">
      <c r="A20" s="14" t="s">
        <v>34</v>
      </c>
      <c r="B20" s="4" t="s">
        <v>35</v>
      </c>
      <c r="C20" s="6">
        <v>1</v>
      </c>
      <c r="D20" s="6">
        <v>2</v>
      </c>
      <c r="E20" s="9">
        <v>49000</v>
      </c>
      <c r="F20" s="9">
        <v>49000</v>
      </c>
      <c r="G20" s="9">
        <v>49000</v>
      </c>
      <c r="H20" s="6">
        <v>1</v>
      </c>
      <c r="I20" s="9">
        <v>48800</v>
      </c>
      <c r="J20" s="39">
        <v>1</v>
      </c>
      <c r="K20" s="9">
        <v>48800</v>
      </c>
      <c r="L20" s="39">
        <v>1</v>
      </c>
      <c r="M20" s="9">
        <v>48800</v>
      </c>
      <c r="N20" s="6">
        <v>1</v>
      </c>
      <c r="O20" s="6">
        <v>1</v>
      </c>
      <c r="P20" s="9">
        <v>48800</v>
      </c>
      <c r="Q20" s="6">
        <v>1</v>
      </c>
      <c r="R20" s="9">
        <v>48800</v>
      </c>
    </row>
    <row r="21" spans="1:18" ht="36" x14ac:dyDescent="0.25">
      <c r="A21" s="14"/>
      <c r="B21" s="15" t="s">
        <v>36</v>
      </c>
      <c r="C21" s="10">
        <f t="shared" ref="C21:L21" si="5">C22+C23+C24</f>
        <v>3</v>
      </c>
      <c r="D21" s="10">
        <f t="shared" si="5"/>
        <v>7</v>
      </c>
      <c r="E21" s="11">
        <f t="shared" si="5"/>
        <v>1278000</v>
      </c>
      <c r="F21" s="11">
        <f t="shared" si="5"/>
        <v>1337850</v>
      </c>
      <c r="G21" s="11">
        <f t="shared" si="5"/>
        <v>1337850</v>
      </c>
      <c r="H21" s="10">
        <f t="shared" si="5"/>
        <v>3</v>
      </c>
      <c r="I21" s="11">
        <f t="shared" si="5"/>
        <v>1043300</v>
      </c>
      <c r="J21" s="10">
        <f t="shared" si="5"/>
        <v>3</v>
      </c>
      <c r="K21" s="11">
        <f t="shared" si="5"/>
        <v>458390</v>
      </c>
      <c r="L21" s="10">
        <f t="shared" si="5"/>
        <v>3</v>
      </c>
      <c r="M21" s="11">
        <f>M23+M22+M24</f>
        <v>458390</v>
      </c>
      <c r="N21" s="10">
        <f t="shared" ref="N21" si="6">N22+N23+N24</f>
        <v>3</v>
      </c>
      <c r="O21" s="10">
        <f>O22+O23+O24</f>
        <v>7</v>
      </c>
      <c r="P21" s="11">
        <f>P22+P23+P24</f>
        <v>618390</v>
      </c>
      <c r="Q21" s="10">
        <f>Q22+Q23+Q24</f>
        <v>9</v>
      </c>
      <c r="R21" s="11">
        <f>R22+R23+R24</f>
        <v>604802</v>
      </c>
    </row>
    <row r="22" spans="1:18" ht="48" x14ac:dyDescent="0.25">
      <c r="A22" s="14" t="s">
        <v>37</v>
      </c>
      <c r="B22" s="4" t="s">
        <v>38</v>
      </c>
      <c r="C22" s="6">
        <v>1</v>
      </c>
      <c r="D22" s="6">
        <v>2</v>
      </c>
      <c r="E22" s="9">
        <v>720000</v>
      </c>
      <c r="F22" s="9">
        <v>720000</v>
      </c>
      <c r="G22" s="9">
        <v>720000</v>
      </c>
      <c r="H22" s="6">
        <v>1</v>
      </c>
      <c r="I22" s="9">
        <v>320915</v>
      </c>
      <c r="J22" s="39">
        <v>1</v>
      </c>
      <c r="K22" s="9">
        <v>90915</v>
      </c>
      <c r="L22" s="39">
        <v>1</v>
      </c>
      <c r="M22" s="9">
        <v>90915</v>
      </c>
      <c r="N22" s="6">
        <v>1</v>
      </c>
      <c r="O22" s="6"/>
      <c r="P22" s="9">
        <v>90915</v>
      </c>
      <c r="Q22" s="6"/>
      <c r="R22" s="9">
        <v>90915</v>
      </c>
    </row>
    <row r="23" spans="1:18" ht="36" x14ac:dyDescent="0.25">
      <c r="A23" s="14" t="s">
        <v>39</v>
      </c>
      <c r="B23" s="4" t="s">
        <v>18</v>
      </c>
      <c r="C23" s="6">
        <v>1</v>
      </c>
      <c r="D23" s="6">
        <v>3</v>
      </c>
      <c r="E23" s="9">
        <v>459000</v>
      </c>
      <c r="F23" s="9">
        <v>484350</v>
      </c>
      <c r="G23" s="9">
        <v>484350</v>
      </c>
      <c r="H23" s="6">
        <v>1</v>
      </c>
      <c r="I23" s="9">
        <v>603205</v>
      </c>
      <c r="J23" s="39">
        <v>1</v>
      </c>
      <c r="K23" s="9">
        <v>268295</v>
      </c>
      <c r="L23" s="43">
        <v>1</v>
      </c>
      <c r="M23" s="41">
        <v>268295</v>
      </c>
      <c r="N23" s="6">
        <v>1</v>
      </c>
      <c r="O23" s="6">
        <v>5</v>
      </c>
      <c r="P23" s="9">
        <v>368295</v>
      </c>
      <c r="Q23" s="6">
        <v>8</v>
      </c>
      <c r="R23" s="9">
        <v>364987</v>
      </c>
    </row>
    <row r="24" spans="1:18" ht="108" x14ac:dyDescent="0.25">
      <c r="A24" s="14" t="s">
        <v>40</v>
      </c>
      <c r="B24" s="4" t="s">
        <v>41</v>
      </c>
      <c r="C24" s="6">
        <v>1</v>
      </c>
      <c r="D24" s="6">
        <v>2</v>
      </c>
      <c r="E24" s="9">
        <v>99000</v>
      </c>
      <c r="F24" s="9">
        <v>133500</v>
      </c>
      <c r="G24" s="9">
        <v>133500</v>
      </c>
      <c r="H24" s="6">
        <v>1</v>
      </c>
      <c r="I24" s="9">
        <v>119180</v>
      </c>
      <c r="J24" s="39">
        <v>1</v>
      </c>
      <c r="K24" s="9">
        <v>99180</v>
      </c>
      <c r="L24" s="39">
        <v>1</v>
      </c>
      <c r="M24" s="9">
        <v>99180</v>
      </c>
      <c r="N24" s="6">
        <v>1</v>
      </c>
      <c r="O24" s="6">
        <v>2</v>
      </c>
      <c r="P24" s="9">
        <v>159180</v>
      </c>
      <c r="Q24" s="6">
        <v>1</v>
      </c>
      <c r="R24" s="9">
        <v>148900</v>
      </c>
    </row>
    <row r="25" spans="1:18" s="13" customFormat="1" x14ac:dyDescent="0.25">
      <c r="A25" s="437" t="s">
        <v>42</v>
      </c>
      <c r="B25" s="437"/>
      <c r="C25" s="10">
        <f t="shared" ref="C25:R25" si="7">C21+C19</f>
        <v>4</v>
      </c>
      <c r="D25" s="10">
        <f t="shared" si="7"/>
        <v>9</v>
      </c>
      <c r="E25" s="11">
        <f t="shared" si="7"/>
        <v>1327000</v>
      </c>
      <c r="F25" s="11">
        <f t="shared" si="7"/>
        <v>1386850</v>
      </c>
      <c r="G25" s="11">
        <f t="shared" si="7"/>
        <v>1386850</v>
      </c>
      <c r="H25" s="10">
        <f t="shared" si="7"/>
        <v>4</v>
      </c>
      <c r="I25" s="11">
        <f t="shared" si="7"/>
        <v>1092100</v>
      </c>
      <c r="J25" s="10">
        <f t="shared" si="7"/>
        <v>4</v>
      </c>
      <c r="K25" s="11">
        <f t="shared" si="7"/>
        <v>507190</v>
      </c>
      <c r="L25" s="10">
        <f t="shared" si="7"/>
        <v>4</v>
      </c>
      <c r="M25" s="11">
        <f t="shared" si="7"/>
        <v>507190</v>
      </c>
      <c r="N25" s="10">
        <f t="shared" si="7"/>
        <v>4</v>
      </c>
      <c r="O25" s="10">
        <f t="shared" si="7"/>
        <v>8</v>
      </c>
      <c r="P25" s="11">
        <f t="shared" si="7"/>
        <v>667190</v>
      </c>
      <c r="Q25" s="10">
        <f t="shared" si="7"/>
        <v>10</v>
      </c>
      <c r="R25" s="11">
        <f t="shared" si="7"/>
        <v>653602</v>
      </c>
    </row>
    <row r="26" spans="1:18" ht="72" x14ac:dyDescent="0.25">
      <c r="A26" s="14" t="s">
        <v>43</v>
      </c>
      <c r="B26" s="4" t="s">
        <v>44</v>
      </c>
      <c r="C26" s="6">
        <v>1</v>
      </c>
      <c r="D26" s="6">
        <v>6</v>
      </c>
      <c r="E26" s="9">
        <v>480000</v>
      </c>
      <c r="F26" s="9">
        <v>480000</v>
      </c>
      <c r="G26" s="9">
        <v>480000</v>
      </c>
      <c r="H26" s="6">
        <v>1</v>
      </c>
      <c r="I26" s="9">
        <v>573968.51</v>
      </c>
      <c r="J26" s="39">
        <v>1</v>
      </c>
      <c r="K26" s="9">
        <v>499217.3</v>
      </c>
      <c r="L26" s="39">
        <v>1</v>
      </c>
      <c r="M26" s="9">
        <v>682759.83</v>
      </c>
      <c r="N26" s="6">
        <v>1</v>
      </c>
      <c r="O26" s="6">
        <v>6</v>
      </c>
      <c r="P26" s="9">
        <v>681239.48</v>
      </c>
      <c r="Q26" s="6">
        <v>6</v>
      </c>
      <c r="R26" s="9">
        <v>557416.6</v>
      </c>
    </row>
    <row r="27" spans="1:18" ht="60" x14ac:dyDescent="0.25">
      <c r="A27" s="14" t="s">
        <v>45</v>
      </c>
      <c r="B27" s="4" t="s">
        <v>46</v>
      </c>
      <c r="C27" s="6">
        <v>1</v>
      </c>
      <c r="D27" s="6">
        <v>1</v>
      </c>
      <c r="E27" s="9">
        <v>90500</v>
      </c>
      <c r="F27" s="9">
        <v>90500</v>
      </c>
      <c r="G27" s="9">
        <v>90500</v>
      </c>
      <c r="H27" s="6">
        <v>1</v>
      </c>
      <c r="I27" s="9">
        <v>536514.26</v>
      </c>
      <c r="J27" s="39">
        <v>1</v>
      </c>
      <c r="K27" s="9">
        <v>529554.39</v>
      </c>
      <c r="L27" s="39">
        <v>1</v>
      </c>
      <c r="M27" s="9">
        <v>557512.14</v>
      </c>
      <c r="N27" s="6">
        <v>1</v>
      </c>
      <c r="O27" s="6">
        <v>8</v>
      </c>
      <c r="P27" s="9">
        <v>557512.14</v>
      </c>
      <c r="Q27" s="6">
        <v>8</v>
      </c>
      <c r="R27" s="9">
        <v>555673.64</v>
      </c>
    </row>
    <row r="28" spans="1:18" ht="96" x14ac:dyDescent="0.25">
      <c r="A28" s="14" t="s">
        <v>47</v>
      </c>
      <c r="B28" s="4" t="s">
        <v>48</v>
      </c>
      <c r="C28" s="6">
        <v>1</v>
      </c>
      <c r="D28" s="6">
        <v>3</v>
      </c>
      <c r="E28" s="9">
        <v>90000</v>
      </c>
      <c r="F28" s="9">
        <v>90000</v>
      </c>
      <c r="G28" s="9">
        <v>90000</v>
      </c>
      <c r="H28" s="6">
        <v>1</v>
      </c>
      <c r="I28" s="9">
        <v>152189</v>
      </c>
      <c r="J28" s="39"/>
      <c r="K28" s="9"/>
      <c r="L28" s="39"/>
      <c r="M28" s="9"/>
      <c r="N28" s="6"/>
      <c r="O28" s="4"/>
      <c r="P28" s="4"/>
      <c r="Q28" s="4"/>
      <c r="R28" s="9"/>
    </row>
    <row r="29" spans="1:18" s="13" customFormat="1" x14ac:dyDescent="0.25">
      <c r="A29" s="437" t="s">
        <v>49</v>
      </c>
      <c r="B29" s="437"/>
      <c r="C29" s="10">
        <f t="shared" ref="C29" si="8">SUM(C26:C28)</f>
        <v>3</v>
      </c>
      <c r="D29" s="10">
        <f t="shared" ref="D29:R29" si="9">SUM(D26:D28)</f>
        <v>10</v>
      </c>
      <c r="E29" s="11">
        <f t="shared" si="9"/>
        <v>660500</v>
      </c>
      <c r="F29" s="11">
        <f t="shared" si="9"/>
        <v>660500</v>
      </c>
      <c r="G29" s="11">
        <f t="shared" si="9"/>
        <v>660500</v>
      </c>
      <c r="H29" s="10">
        <f t="shared" si="9"/>
        <v>3</v>
      </c>
      <c r="I29" s="11">
        <f t="shared" si="9"/>
        <v>1262671.77</v>
      </c>
      <c r="J29" s="10">
        <f t="shared" si="9"/>
        <v>2</v>
      </c>
      <c r="K29" s="11">
        <f t="shared" si="9"/>
        <v>1028771.69</v>
      </c>
      <c r="L29" s="10">
        <f t="shared" si="9"/>
        <v>2</v>
      </c>
      <c r="M29" s="11">
        <f t="shared" si="9"/>
        <v>1240271.97</v>
      </c>
      <c r="N29" s="10">
        <f t="shared" si="9"/>
        <v>2</v>
      </c>
      <c r="O29" s="10">
        <f t="shared" si="9"/>
        <v>14</v>
      </c>
      <c r="P29" s="11">
        <f t="shared" si="9"/>
        <v>1238751.6200000001</v>
      </c>
      <c r="Q29" s="10">
        <f t="shared" si="9"/>
        <v>14</v>
      </c>
      <c r="R29" s="11">
        <f t="shared" si="9"/>
        <v>1113090.24</v>
      </c>
    </row>
    <row r="30" spans="1:18" ht="120" x14ac:dyDescent="0.25">
      <c r="A30" s="14" t="s">
        <v>50</v>
      </c>
      <c r="B30" s="4" t="s">
        <v>51</v>
      </c>
      <c r="C30" s="6">
        <v>1</v>
      </c>
      <c r="D30" s="6">
        <v>1</v>
      </c>
      <c r="E30" s="9">
        <v>75000</v>
      </c>
      <c r="F30" s="9">
        <v>75000</v>
      </c>
      <c r="G30" s="9">
        <v>75000</v>
      </c>
      <c r="H30" s="6">
        <v>1</v>
      </c>
      <c r="I30" s="9">
        <v>178958.54</v>
      </c>
      <c r="J30" s="39">
        <v>1</v>
      </c>
      <c r="K30" s="9">
        <v>172413.23</v>
      </c>
      <c r="L30" s="39">
        <v>1</v>
      </c>
      <c r="M30" s="9">
        <v>172413.23</v>
      </c>
      <c r="N30" s="6">
        <v>1</v>
      </c>
      <c r="O30" s="6">
        <v>2</v>
      </c>
      <c r="P30" s="9">
        <v>164998.60999999999</v>
      </c>
      <c r="Q30" s="6">
        <v>2</v>
      </c>
      <c r="R30" s="9">
        <v>164998.60999999999</v>
      </c>
    </row>
    <row r="31" spans="1:18" ht="84" x14ac:dyDescent="0.25">
      <c r="A31" s="14" t="s">
        <v>52</v>
      </c>
      <c r="B31" s="4" t="s">
        <v>53</v>
      </c>
      <c r="C31" s="6">
        <v>1</v>
      </c>
      <c r="D31" s="6">
        <v>1</v>
      </c>
      <c r="E31" s="9">
        <v>100000</v>
      </c>
      <c r="F31" s="9">
        <v>100000</v>
      </c>
      <c r="G31" s="9">
        <v>100000</v>
      </c>
      <c r="H31" s="6">
        <v>1</v>
      </c>
      <c r="I31" s="9">
        <v>40000</v>
      </c>
      <c r="J31" s="39"/>
      <c r="K31" s="9"/>
      <c r="L31" s="39"/>
      <c r="M31" s="9"/>
      <c r="N31" s="6"/>
      <c r="O31" s="6"/>
      <c r="P31" s="4"/>
      <c r="Q31" s="6"/>
      <c r="R31" s="9"/>
    </row>
    <row r="32" spans="1:18" ht="72" x14ac:dyDescent="0.25">
      <c r="A32" s="14" t="s">
        <v>54</v>
      </c>
      <c r="B32" s="4" t="s">
        <v>55</v>
      </c>
      <c r="C32" s="6">
        <v>1</v>
      </c>
      <c r="D32" s="6">
        <v>3</v>
      </c>
      <c r="E32" s="9">
        <v>533000</v>
      </c>
      <c r="F32" s="9">
        <v>533000</v>
      </c>
      <c r="G32" s="9">
        <v>533000</v>
      </c>
      <c r="H32" s="6">
        <v>1</v>
      </c>
      <c r="I32" s="9">
        <v>567119.68999999994</v>
      </c>
      <c r="J32" s="39">
        <v>1</v>
      </c>
      <c r="K32" s="9">
        <v>517120</v>
      </c>
      <c r="L32" s="39">
        <v>1</v>
      </c>
      <c r="M32" s="9">
        <v>517120</v>
      </c>
      <c r="N32" s="6">
        <v>1</v>
      </c>
      <c r="O32" s="6">
        <v>2</v>
      </c>
      <c r="P32" s="9">
        <v>517120</v>
      </c>
      <c r="Q32" s="6">
        <v>2</v>
      </c>
      <c r="R32" s="9">
        <v>517120</v>
      </c>
    </row>
    <row r="33" spans="1:18" ht="108" x14ac:dyDescent="0.25">
      <c r="A33" s="14" t="s">
        <v>56</v>
      </c>
      <c r="B33" s="4" t="s">
        <v>123</v>
      </c>
      <c r="C33" s="6"/>
      <c r="D33" s="6"/>
      <c r="E33" s="9"/>
      <c r="F33" s="9"/>
      <c r="G33" s="9"/>
      <c r="H33" s="6">
        <v>1</v>
      </c>
      <c r="I33" s="9"/>
      <c r="J33" s="39">
        <v>1</v>
      </c>
      <c r="K33" s="9">
        <v>151983.95000000001</v>
      </c>
      <c r="L33" s="39">
        <v>1</v>
      </c>
      <c r="M33" s="9">
        <v>151983.95000000001</v>
      </c>
      <c r="N33" s="6">
        <v>1</v>
      </c>
      <c r="O33" s="6">
        <v>11</v>
      </c>
      <c r="P33" s="9">
        <v>191983.95</v>
      </c>
      <c r="Q33" s="6">
        <v>17</v>
      </c>
      <c r="R33" s="9">
        <v>248951.11</v>
      </c>
    </row>
    <row r="34" spans="1:18" s="13" customFormat="1" x14ac:dyDescent="0.2">
      <c r="A34" s="437" t="s">
        <v>58</v>
      </c>
      <c r="B34" s="439"/>
      <c r="C34" s="10">
        <f t="shared" ref="C34:R34" si="10">SUM(C30:C33)</f>
        <v>3</v>
      </c>
      <c r="D34" s="10">
        <f t="shared" si="10"/>
        <v>5</v>
      </c>
      <c r="E34" s="11">
        <f t="shared" si="10"/>
        <v>708000</v>
      </c>
      <c r="F34" s="11">
        <f t="shared" si="10"/>
        <v>708000</v>
      </c>
      <c r="G34" s="11">
        <f t="shared" si="10"/>
        <v>708000</v>
      </c>
      <c r="H34" s="10">
        <f t="shared" si="10"/>
        <v>4</v>
      </c>
      <c r="I34" s="11">
        <f t="shared" si="10"/>
        <v>786078.23</v>
      </c>
      <c r="J34" s="10">
        <f t="shared" si="10"/>
        <v>3</v>
      </c>
      <c r="K34" s="11">
        <f t="shared" si="10"/>
        <v>841517.17999999993</v>
      </c>
      <c r="L34" s="10">
        <f t="shared" si="10"/>
        <v>3</v>
      </c>
      <c r="M34" s="11">
        <f t="shared" si="10"/>
        <v>841517.17999999993</v>
      </c>
      <c r="N34" s="10">
        <f t="shared" si="10"/>
        <v>3</v>
      </c>
      <c r="O34" s="10">
        <f t="shared" si="10"/>
        <v>15</v>
      </c>
      <c r="P34" s="11">
        <f t="shared" si="10"/>
        <v>874102.56</v>
      </c>
      <c r="Q34" s="10">
        <f t="shared" si="10"/>
        <v>21</v>
      </c>
      <c r="R34" s="11">
        <f t="shared" si="10"/>
        <v>931069.72</v>
      </c>
    </row>
    <row r="35" spans="1:18" s="13" customFormat="1" x14ac:dyDescent="0.25">
      <c r="A35" s="433" t="s">
        <v>59</v>
      </c>
      <c r="B35" s="433"/>
      <c r="C35" s="10">
        <f t="shared" ref="C35:R35" si="11">C34+C29+C25+C18+C14+C8</f>
        <v>20</v>
      </c>
      <c r="D35" s="10">
        <f t="shared" si="11"/>
        <v>51</v>
      </c>
      <c r="E35" s="16">
        <f t="shared" si="11"/>
        <v>5489000</v>
      </c>
      <c r="F35" s="16">
        <f t="shared" si="11"/>
        <v>5489000</v>
      </c>
      <c r="G35" s="16">
        <f t="shared" si="11"/>
        <v>5489000</v>
      </c>
      <c r="H35" s="10">
        <f t="shared" si="11"/>
        <v>16</v>
      </c>
      <c r="I35" s="16">
        <f t="shared" si="11"/>
        <v>5788100</v>
      </c>
      <c r="J35" s="10">
        <f t="shared" si="11"/>
        <v>14</v>
      </c>
      <c r="K35" s="16">
        <f t="shared" si="11"/>
        <v>5788100</v>
      </c>
      <c r="L35" s="10">
        <f t="shared" si="11"/>
        <v>14</v>
      </c>
      <c r="M35" s="16">
        <f t="shared" si="11"/>
        <v>6638000</v>
      </c>
      <c r="N35" s="10">
        <f t="shared" si="11"/>
        <v>14</v>
      </c>
      <c r="O35" s="10">
        <f t="shared" si="11"/>
        <v>69</v>
      </c>
      <c r="P35" s="16">
        <f t="shared" si="11"/>
        <v>7238000</v>
      </c>
      <c r="Q35" s="10">
        <f t="shared" si="11"/>
        <v>89</v>
      </c>
      <c r="R35" s="16">
        <f t="shared" si="11"/>
        <v>7305547.46</v>
      </c>
    </row>
    <row r="36" spans="1:18" x14ac:dyDescent="0.25">
      <c r="A36" s="14" t="s">
        <v>60</v>
      </c>
      <c r="B36" s="4" t="s">
        <v>61</v>
      </c>
      <c r="C36" s="4"/>
      <c r="D36" s="6">
        <v>1</v>
      </c>
      <c r="E36" s="9">
        <v>60000</v>
      </c>
      <c r="F36" s="9">
        <v>60000</v>
      </c>
      <c r="G36" s="9">
        <v>60000</v>
      </c>
      <c r="H36" s="9"/>
      <c r="I36" s="9">
        <v>60000</v>
      </c>
      <c r="J36" s="44"/>
      <c r="K36" s="9">
        <v>60000</v>
      </c>
      <c r="L36" s="44"/>
      <c r="M36" s="9">
        <v>124000</v>
      </c>
      <c r="N36" s="9"/>
      <c r="O36" s="6">
        <v>3</v>
      </c>
      <c r="P36" s="9">
        <v>124000</v>
      </c>
      <c r="Q36" s="6">
        <v>3</v>
      </c>
      <c r="R36" s="9">
        <v>124000</v>
      </c>
    </row>
    <row r="37" spans="1:18" x14ac:dyDescent="0.25">
      <c r="A37" s="14" t="s">
        <v>62</v>
      </c>
      <c r="B37" s="4" t="s">
        <v>63</v>
      </c>
      <c r="C37" s="4"/>
      <c r="D37" s="6">
        <v>2</v>
      </c>
      <c r="E37" s="9">
        <v>104000</v>
      </c>
      <c r="F37" s="9">
        <v>104000</v>
      </c>
      <c r="G37" s="9">
        <v>104000</v>
      </c>
      <c r="H37" s="9"/>
      <c r="I37" s="9">
        <v>104000</v>
      </c>
      <c r="J37" s="44"/>
      <c r="K37" s="9">
        <v>104000</v>
      </c>
      <c r="L37" s="44"/>
      <c r="M37" s="9">
        <v>40000</v>
      </c>
      <c r="N37" s="9"/>
      <c r="O37" s="6">
        <v>1</v>
      </c>
      <c r="P37" s="9">
        <v>40000</v>
      </c>
      <c r="Q37" s="6">
        <v>1</v>
      </c>
      <c r="R37" s="9">
        <v>40000</v>
      </c>
    </row>
    <row r="38" spans="1:18" s="13" customFormat="1" x14ac:dyDescent="0.25">
      <c r="A38" s="433" t="s">
        <v>64</v>
      </c>
      <c r="B38" s="433"/>
      <c r="C38" s="3"/>
      <c r="D38" s="10">
        <f t="shared" ref="D38:M38" si="12">SUM(D36:D37)</f>
        <v>3</v>
      </c>
      <c r="E38" s="11">
        <f t="shared" si="12"/>
        <v>164000</v>
      </c>
      <c r="F38" s="11">
        <f t="shared" ref="F38" si="13">SUM(F36:F37)</f>
        <v>164000</v>
      </c>
      <c r="G38" s="11">
        <f t="shared" si="12"/>
        <v>164000</v>
      </c>
      <c r="H38" s="11"/>
      <c r="I38" s="11">
        <f t="shared" si="12"/>
        <v>164000</v>
      </c>
      <c r="J38" s="45"/>
      <c r="K38" s="11">
        <f t="shared" si="12"/>
        <v>164000</v>
      </c>
      <c r="L38" s="45"/>
      <c r="M38" s="11">
        <f t="shared" si="12"/>
        <v>164000</v>
      </c>
      <c r="N38" s="11"/>
      <c r="O38" s="10">
        <f t="shared" ref="O38:R38" si="14">SUM(O36:O37)</f>
        <v>4</v>
      </c>
      <c r="P38" s="11">
        <f t="shared" si="14"/>
        <v>164000</v>
      </c>
      <c r="Q38" s="10">
        <f t="shared" si="14"/>
        <v>4</v>
      </c>
      <c r="R38" s="11">
        <f t="shared" si="14"/>
        <v>164000</v>
      </c>
    </row>
    <row r="39" spans="1:18" x14ac:dyDescent="0.25">
      <c r="A39" s="14" t="s">
        <v>65</v>
      </c>
      <c r="B39" s="17" t="s">
        <v>66</v>
      </c>
      <c r="C39" s="17"/>
      <c r="D39" s="10"/>
      <c r="E39" s="9">
        <v>1041690</v>
      </c>
      <c r="F39" s="9">
        <v>1041690</v>
      </c>
      <c r="G39" s="9">
        <v>1041690</v>
      </c>
      <c r="H39" s="9"/>
      <c r="I39" s="9">
        <v>1098510</v>
      </c>
      <c r="J39" s="44"/>
      <c r="K39" s="9">
        <v>1098511</v>
      </c>
      <c r="L39" s="44"/>
      <c r="M39" s="9">
        <v>1239000</v>
      </c>
      <c r="N39" s="9"/>
      <c r="O39" s="6"/>
      <c r="P39" s="9">
        <v>1333000</v>
      </c>
      <c r="Q39" s="6"/>
      <c r="R39" s="9">
        <v>1265452.54</v>
      </c>
    </row>
    <row r="40" spans="1:18" ht="24" x14ac:dyDescent="0.25">
      <c r="A40" s="14" t="s">
        <v>67</v>
      </c>
      <c r="B40" s="17" t="s">
        <v>68</v>
      </c>
      <c r="C40" s="17"/>
      <c r="D40" s="10"/>
      <c r="E40" s="9">
        <v>55310</v>
      </c>
      <c r="F40" s="9">
        <v>55310</v>
      </c>
      <c r="G40" s="9">
        <v>55310</v>
      </c>
      <c r="H40" s="9"/>
      <c r="I40" s="9">
        <v>58310</v>
      </c>
      <c r="J40" s="44"/>
      <c r="K40" s="9">
        <v>58309</v>
      </c>
      <c r="L40" s="44"/>
      <c r="M40" s="9">
        <v>67920</v>
      </c>
      <c r="N40" s="9"/>
      <c r="O40" s="6"/>
      <c r="P40" s="9">
        <v>73920</v>
      </c>
      <c r="Q40" s="6"/>
      <c r="R40" s="9">
        <v>73920</v>
      </c>
    </row>
    <row r="41" spans="1:18" s="13" customFormat="1" x14ac:dyDescent="0.25">
      <c r="A41" s="440" t="s">
        <v>69</v>
      </c>
      <c r="B41" s="441"/>
      <c r="C41" s="46"/>
      <c r="D41" s="11"/>
      <c r="E41" s="11">
        <f t="shared" ref="E41:M41" si="15">SUM(E39:E40)</f>
        <v>1097000</v>
      </c>
      <c r="F41" s="11">
        <f t="shared" si="15"/>
        <v>1097000</v>
      </c>
      <c r="G41" s="11">
        <f t="shared" si="15"/>
        <v>1097000</v>
      </c>
      <c r="H41" s="11"/>
      <c r="I41" s="11">
        <f t="shared" si="15"/>
        <v>1156820</v>
      </c>
      <c r="J41" s="45"/>
      <c r="K41" s="11">
        <f t="shared" si="15"/>
        <v>1156820</v>
      </c>
      <c r="L41" s="45"/>
      <c r="M41" s="11">
        <f t="shared" si="15"/>
        <v>1306920</v>
      </c>
      <c r="N41" s="11"/>
      <c r="O41" s="10"/>
      <c r="P41" s="11">
        <f>SUM(P39:P40)</f>
        <v>1406920</v>
      </c>
      <c r="Q41" s="10"/>
      <c r="R41" s="11">
        <f>SUM(R39:R40)</f>
        <v>1339372.54</v>
      </c>
    </row>
    <row r="42" spans="1:18" s="13" customFormat="1" x14ac:dyDescent="0.25">
      <c r="A42" s="433" t="s">
        <v>70</v>
      </c>
      <c r="B42" s="433"/>
      <c r="C42" s="3"/>
      <c r="D42" s="10"/>
      <c r="E42" s="11">
        <f t="shared" ref="E42:M42" si="16">E41+E38+E35</f>
        <v>6750000</v>
      </c>
      <c r="F42" s="11">
        <f t="shared" si="16"/>
        <v>6750000</v>
      </c>
      <c r="G42" s="11">
        <f t="shared" si="16"/>
        <v>6750000</v>
      </c>
      <c r="H42" s="11"/>
      <c r="I42" s="11">
        <f t="shared" si="16"/>
        <v>7108920</v>
      </c>
      <c r="J42" s="45"/>
      <c r="K42" s="11">
        <f t="shared" si="16"/>
        <v>7108920</v>
      </c>
      <c r="L42" s="45"/>
      <c r="M42" s="11">
        <f t="shared" si="16"/>
        <v>8108920</v>
      </c>
      <c r="N42" s="11"/>
      <c r="O42" s="10"/>
      <c r="P42" s="11">
        <f>P41+P38+P35</f>
        <v>8808920</v>
      </c>
      <c r="Q42" s="10"/>
      <c r="R42" s="11">
        <f>R41+R38+R35</f>
        <v>8808920</v>
      </c>
    </row>
    <row r="43" spans="1:18" s="13" customFormat="1" x14ac:dyDescent="0.25">
      <c r="A43" s="47"/>
      <c r="B43" s="47"/>
      <c r="C43" s="47"/>
      <c r="D43" s="48"/>
      <c r="E43" s="49"/>
      <c r="F43" s="49"/>
      <c r="G43" s="49"/>
      <c r="H43" s="49"/>
      <c r="I43" s="49"/>
      <c r="J43" s="50"/>
      <c r="K43" s="49"/>
      <c r="L43" s="50"/>
      <c r="M43" s="49"/>
      <c r="N43" s="49"/>
      <c r="O43" s="48"/>
      <c r="P43" s="49"/>
      <c r="Q43" s="48"/>
      <c r="R43" s="49"/>
    </row>
    <row r="44" spans="1:18" ht="12" customHeight="1" x14ac:dyDescent="0.25">
      <c r="D44" s="48"/>
      <c r="E44" s="49"/>
      <c r="F44" s="49"/>
      <c r="G44" s="49"/>
      <c r="H44" s="49"/>
      <c r="I44" s="49"/>
      <c r="J44" s="50"/>
      <c r="K44" s="49"/>
      <c r="L44" s="50"/>
      <c r="M44" s="49"/>
      <c r="N44" s="49"/>
    </row>
    <row r="45" spans="1:18" s="52" customFormat="1" ht="24" customHeight="1" x14ac:dyDescent="0.25">
      <c r="C45" s="433" t="s">
        <v>2</v>
      </c>
      <c r="D45" s="433"/>
      <c r="E45" s="433"/>
      <c r="F45" s="433" t="s">
        <v>124</v>
      </c>
      <c r="G45" s="433"/>
      <c r="H45" s="433" t="s">
        <v>94</v>
      </c>
      <c r="I45" s="433"/>
      <c r="J45" s="433" t="s">
        <v>109</v>
      </c>
      <c r="K45" s="433"/>
      <c r="L45" s="433" t="s">
        <v>95</v>
      </c>
      <c r="M45" s="433"/>
      <c r="N45" s="433" t="s">
        <v>96</v>
      </c>
      <c r="O45" s="433"/>
      <c r="P45" s="433"/>
      <c r="Q45" s="436" t="s">
        <v>110</v>
      </c>
      <c r="R45" s="436"/>
    </row>
    <row r="46" spans="1:18" s="52" customFormat="1" x14ac:dyDescent="0.25">
      <c r="C46" s="433" t="s">
        <v>7</v>
      </c>
      <c r="D46" s="433"/>
      <c r="E46" s="433"/>
      <c r="F46" s="433" t="s">
        <v>7</v>
      </c>
      <c r="G46" s="433"/>
      <c r="H46" s="433" t="s">
        <v>7</v>
      </c>
      <c r="I46" s="433"/>
      <c r="J46" s="433" t="s">
        <v>7</v>
      </c>
      <c r="K46" s="433"/>
      <c r="L46" s="433" t="s">
        <v>7</v>
      </c>
      <c r="M46" s="433"/>
      <c r="N46" s="433" t="s">
        <v>7</v>
      </c>
      <c r="O46" s="433"/>
      <c r="P46" s="433"/>
      <c r="Q46" s="433" t="s">
        <v>7</v>
      </c>
      <c r="R46" s="433"/>
    </row>
    <row r="47" spans="1:18" s="52" customFormat="1" ht="24" x14ac:dyDescent="0.25">
      <c r="C47" s="433" t="s">
        <v>125</v>
      </c>
      <c r="D47" s="433"/>
      <c r="E47" s="3" t="s">
        <v>7</v>
      </c>
      <c r="F47" s="3" t="s">
        <v>125</v>
      </c>
      <c r="G47" s="3" t="s">
        <v>7</v>
      </c>
      <c r="H47" s="3" t="s">
        <v>125</v>
      </c>
      <c r="I47" s="3" t="s">
        <v>7</v>
      </c>
      <c r="J47" s="3" t="s">
        <v>125</v>
      </c>
      <c r="K47" s="3" t="s">
        <v>7</v>
      </c>
      <c r="L47" s="3" t="s">
        <v>125</v>
      </c>
      <c r="M47" s="3" t="s">
        <v>7</v>
      </c>
      <c r="N47" s="462" t="s">
        <v>125</v>
      </c>
      <c r="O47" s="462"/>
      <c r="P47" s="3" t="s">
        <v>7</v>
      </c>
      <c r="Q47" s="3" t="s">
        <v>125</v>
      </c>
      <c r="R47" s="3" t="s">
        <v>7</v>
      </c>
    </row>
    <row r="48" spans="1:18" ht="24.75" customHeight="1" x14ac:dyDescent="0.25">
      <c r="A48" s="438" t="s">
        <v>126</v>
      </c>
      <c r="B48" s="440"/>
      <c r="C48" s="463">
        <f>E48/6750000</f>
        <v>0.81318518518518523</v>
      </c>
      <c r="D48" s="464"/>
      <c r="E48" s="9">
        <v>5489000</v>
      </c>
      <c r="F48" s="53">
        <f>G48/6750000</f>
        <v>0.81318518518518523</v>
      </c>
      <c r="G48" s="9">
        <v>5489000</v>
      </c>
      <c r="H48" s="53">
        <f>I48/7108929</f>
        <v>0.8142014078351324</v>
      </c>
      <c r="I48" s="9">
        <v>5788100</v>
      </c>
      <c r="J48" s="53">
        <f>K48/7108920</f>
        <v>0.81420243862640174</v>
      </c>
      <c r="K48" s="9">
        <v>5788100</v>
      </c>
      <c r="L48" s="53">
        <f>M48/8108920</f>
        <v>0.81860469704966876</v>
      </c>
      <c r="M48" s="9">
        <v>6638000</v>
      </c>
      <c r="N48" s="463">
        <f>P48/8808920</f>
        <v>0.82166712831993027</v>
      </c>
      <c r="O48" s="464"/>
      <c r="P48" s="9">
        <v>7238000</v>
      </c>
      <c r="Q48" s="53">
        <f>R48/8808920</f>
        <v>0.82933520340745515</v>
      </c>
      <c r="R48" s="9">
        <v>7305547.46</v>
      </c>
    </row>
    <row r="49" spans="1:20" ht="24.75" customHeight="1" x14ac:dyDescent="0.25">
      <c r="A49" s="438" t="s">
        <v>127</v>
      </c>
      <c r="B49" s="440"/>
      <c r="C49" s="463">
        <f t="shared" ref="C49:C51" si="17">E49/6750000</f>
        <v>2.4296296296296295E-2</v>
      </c>
      <c r="D49" s="464"/>
      <c r="E49" s="9">
        <v>164000</v>
      </c>
      <c r="F49" s="53">
        <f t="shared" ref="F49:F51" si="18">G49/6750000</f>
        <v>2.4296296296296295E-2</v>
      </c>
      <c r="G49" s="9">
        <v>164000</v>
      </c>
      <c r="H49" s="53">
        <f t="shared" ref="H49:H51" si="19">I49/7108929</f>
        <v>2.3069579116629241E-2</v>
      </c>
      <c r="I49" s="9">
        <v>164000</v>
      </c>
      <c r="J49" s="53">
        <f t="shared" ref="J49:J51" si="20">K49/7108920</f>
        <v>2.3069608323064546E-2</v>
      </c>
      <c r="K49" s="9">
        <v>164000</v>
      </c>
      <c r="L49" s="53">
        <f t="shared" ref="L49:L51" si="21">M49/8108920</f>
        <v>2.0224641505897211E-2</v>
      </c>
      <c r="M49" s="9">
        <v>164000</v>
      </c>
      <c r="N49" s="463">
        <f t="shared" ref="N49:N51" si="22">P49/8808920</f>
        <v>1.8617492269199856E-2</v>
      </c>
      <c r="O49" s="464"/>
      <c r="P49" s="9">
        <v>164000</v>
      </c>
      <c r="Q49" s="53">
        <f t="shared" ref="Q49:Q51" si="23">R49/8808920</f>
        <v>1.8617492269199856E-2</v>
      </c>
      <c r="R49" s="9">
        <v>164000</v>
      </c>
    </row>
    <row r="50" spans="1:20" ht="41.25" customHeight="1" x14ac:dyDescent="0.25">
      <c r="A50" s="438" t="s">
        <v>128</v>
      </c>
      <c r="B50" s="440"/>
      <c r="C50" s="463">
        <f t="shared" si="17"/>
        <v>0.16251851851851851</v>
      </c>
      <c r="D50" s="464"/>
      <c r="E50" s="9">
        <v>1097000</v>
      </c>
      <c r="F50" s="53">
        <f t="shared" si="18"/>
        <v>0.16251851851851851</v>
      </c>
      <c r="G50" s="9">
        <v>1097000</v>
      </c>
      <c r="H50" s="53">
        <f t="shared" si="19"/>
        <v>0.16272774703475024</v>
      </c>
      <c r="I50" s="9">
        <v>1156820</v>
      </c>
      <c r="J50" s="53">
        <f t="shared" si="20"/>
        <v>0.1627279530505337</v>
      </c>
      <c r="K50" s="9">
        <v>1156820</v>
      </c>
      <c r="L50" s="53">
        <f t="shared" si="21"/>
        <v>0.16117066144443404</v>
      </c>
      <c r="M50" s="9">
        <v>1306920</v>
      </c>
      <c r="N50" s="463">
        <f t="shared" si="22"/>
        <v>0.15971537941086988</v>
      </c>
      <c r="O50" s="464"/>
      <c r="P50" s="9">
        <v>1406920</v>
      </c>
      <c r="Q50" s="53">
        <f t="shared" si="23"/>
        <v>0.15204730432334498</v>
      </c>
      <c r="R50" s="9">
        <v>1339372.54</v>
      </c>
    </row>
    <row r="51" spans="1:20" s="13" customFormat="1" x14ac:dyDescent="0.25">
      <c r="A51" s="433" t="s">
        <v>70</v>
      </c>
      <c r="B51" s="442"/>
      <c r="C51" s="465">
        <f t="shared" si="17"/>
        <v>1</v>
      </c>
      <c r="D51" s="466"/>
      <c r="E51" s="11">
        <v>6750000</v>
      </c>
      <c r="F51" s="54">
        <f t="shared" si="18"/>
        <v>1</v>
      </c>
      <c r="G51" s="11">
        <v>6750000</v>
      </c>
      <c r="H51" s="54">
        <f t="shared" si="19"/>
        <v>0.99999873398651185</v>
      </c>
      <c r="I51" s="11">
        <v>7108920</v>
      </c>
      <c r="J51" s="54">
        <f t="shared" si="20"/>
        <v>1</v>
      </c>
      <c r="K51" s="11">
        <v>7108920</v>
      </c>
      <c r="L51" s="54">
        <f t="shared" si="21"/>
        <v>1</v>
      </c>
      <c r="M51" s="11">
        <v>8108920</v>
      </c>
      <c r="N51" s="465">
        <f t="shared" si="22"/>
        <v>1</v>
      </c>
      <c r="O51" s="466"/>
      <c r="P51" s="11">
        <v>8808920</v>
      </c>
      <c r="Q51" s="54">
        <f t="shared" si="23"/>
        <v>1</v>
      </c>
      <c r="R51" s="11">
        <v>8808920</v>
      </c>
    </row>
    <row r="52" spans="1:20" x14ac:dyDescent="0.25">
      <c r="I52" s="29"/>
      <c r="J52" s="55"/>
      <c r="M52" s="29"/>
      <c r="N52" s="29"/>
      <c r="P52" s="29"/>
      <c r="T52" s="29"/>
    </row>
    <row r="55" spans="1:20" ht="24" customHeight="1" x14ac:dyDescent="0.25">
      <c r="C55" s="433" t="s">
        <v>2</v>
      </c>
      <c r="D55" s="433"/>
      <c r="E55" s="433"/>
      <c r="F55" s="433" t="s">
        <v>124</v>
      </c>
      <c r="G55" s="433"/>
      <c r="H55" s="433" t="s">
        <v>94</v>
      </c>
      <c r="I55" s="433"/>
      <c r="J55" s="433" t="s">
        <v>109</v>
      </c>
      <c r="K55" s="433"/>
      <c r="L55" s="433" t="s">
        <v>95</v>
      </c>
      <c r="M55" s="433"/>
      <c r="N55" s="433" t="s">
        <v>96</v>
      </c>
      <c r="O55" s="433"/>
      <c r="P55" s="433"/>
      <c r="Q55" s="436" t="s">
        <v>110</v>
      </c>
      <c r="R55" s="436"/>
    </row>
    <row r="56" spans="1:20" x14ac:dyDescent="0.25">
      <c r="C56" s="433" t="s">
        <v>7</v>
      </c>
      <c r="D56" s="433"/>
      <c r="E56" s="433"/>
      <c r="F56" s="433" t="s">
        <v>7</v>
      </c>
      <c r="G56" s="433"/>
      <c r="H56" s="433" t="s">
        <v>7</v>
      </c>
      <c r="I56" s="433"/>
      <c r="J56" s="433" t="s">
        <v>7</v>
      </c>
      <c r="K56" s="433"/>
      <c r="L56" s="433" t="s">
        <v>7</v>
      </c>
      <c r="M56" s="433"/>
      <c r="N56" s="433" t="s">
        <v>7</v>
      </c>
      <c r="O56" s="433"/>
      <c r="P56" s="433"/>
      <c r="Q56" s="433" t="s">
        <v>7</v>
      </c>
      <c r="R56" s="433"/>
    </row>
    <row r="57" spans="1:20" ht="24" x14ac:dyDescent="0.25">
      <c r="C57" s="433" t="s">
        <v>125</v>
      </c>
      <c r="D57" s="433"/>
      <c r="E57" s="3" t="s">
        <v>7</v>
      </c>
      <c r="F57" s="14" t="s">
        <v>125</v>
      </c>
      <c r="G57" s="3" t="s">
        <v>7</v>
      </c>
      <c r="H57" s="14" t="s">
        <v>125</v>
      </c>
      <c r="I57" s="3" t="s">
        <v>7</v>
      </c>
      <c r="J57" s="14" t="s">
        <v>125</v>
      </c>
      <c r="K57" s="3" t="s">
        <v>7</v>
      </c>
      <c r="L57" s="14" t="s">
        <v>125</v>
      </c>
      <c r="M57" s="3" t="s">
        <v>7</v>
      </c>
      <c r="N57" s="462" t="s">
        <v>125</v>
      </c>
      <c r="O57" s="462"/>
      <c r="P57" s="3" t="s">
        <v>7</v>
      </c>
      <c r="Q57" s="14" t="s">
        <v>125</v>
      </c>
      <c r="R57" s="3" t="s">
        <v>7</v>
      </c>
    </row>
    <row r="58" spans="1:20" ht="24" x14ac:dyDescent="0.25">
      <c r="A58" s="14" t="s">
        <v>76</v>
      </c>
      <c r="B58" s="4" t="s">
        <v>77</v>
      </c>
      <c r="C58" s="468">
        <f>E58/5489000</f>
        <v>0.23237383858626343</v>
      </c>
      <c r="D58" s="468"/>
      <c r="E58" s="9">
        <v>1275500</v>
      </c>
      <c r="F58" s="53">
        <f>E58/5489000</f>
        <v>0.23237383858626343</v>
      </c>
      <c r="G58" s="9">
        <v>1275500</v>
      </c>
      <c r="H58" s="53">
        <f>I58/5788100</f>
        <v>0.2720288177467563</v>
      </c>
      <c r="I58" s="9">
        <v>1574530</v>
      </c>
      <c r="J58" s="53">
        <f>K58/5788100</f>
        <v>0.40347197353190162</v>
      </c>
      <c r="K58" s="9">
        <v>2335336.13</v>
      </c>
      <c r="L58" s="53">
        <f>M58/6638000</f>
        <v>0.4483588204278397</v>
      </c>
      <c r="M58" s="9">
        <v>2976205.85</v>
      </c>
      <c r="N58" s="468">
        <f>P58/7238000</f>
        <v>0.43038696048632219</v>
      </c>
      <c r="O58" s="468"/>
      <c r="P58" s="9">
        <v>3115140.82</v>
      </c>
      <c r="Q58" s="53">
        <f>R58/7305547.46</f>
        <v>0.4232517161691261</v>
      </c>
      <c r="R58" s="9">
        <v>3092085.5</v>
      </c>
    </row>
    <row r="59" spans="1:20" ht="24" x14ac:dyDescent="0.25">
      <c r="A59" s="14" t="s">
        <v>78</v>
      </c>
      <c r="B59" s="4" t="s">
        <v>79</v>
      </c>
      <c r="C59" s="468">
        <f t="shared" ref="C59:C66" si="24">E59/5489000</f>
        <v>0.12133357624339589</v>
      </c>
      <c r="D59" s="468"/>
      <c r="E59" s="9">
        <v>666000</v>
      </c>
      <c r="F59" s="53">
        <f t="shared" ref="F59:F66" si="25">E59/5489000</f>
        <v>0.12133357624339589</v>
      </c>
      <c r="G59" s="9">
        <v>666000</v>
      </c>
      <c r="H59" s="53">
        <f t="shared" ref="H59:H66" si="26">I59/5788100</f>
        <v>1.2266546880668959E-2</v>
      </c>
      <c r="I59" s="9">
        <v>71000</v>
      </c>
      <c r="J59" s="53">
        <f t="shared" ref="J59:J66" si="27">K59/5788100</f>
        <v>1.2266546880668959E-2</v>
      </c>
      <c r="K59" s="9">
        <v>71000</v>
      </c>
      <c r="L59" s="53">
        <f t="shared" ref="L59:L66" si="28">M59/6638000</f>
        <v>1.0695992768906298E-2</v>
      </c>
      <c r="M59" s="9">
        <v>71000</v>
      </c>
      <c r="N59" s="468">
        <f t="shared" ref="N59:N66" si="29">P59/7238000</f>
        <v>9.8093395965736397E-3</v>
      </c>
      <c r="O59" s="468"/>
      <c r="P59" s="9">
        <v>71000</v>
      </c>
      <c r="Q59" s="53">
        <f t="shared" ref="Q59:Q66" si="30">R59/7305547.46</f>
        <v>9.7186419482928107E-3</v>
      </c>
      <c r="R59" s="9">
        <v>71000</v>
      </c>
    </row>
    <row r="60" spans="1:20" ht="36" x14ac:dyDescent="0.25">
      <c r="A60" s="14" t="s">
        <v>80</v>
      </c>
      <c r="B60" s="4" t="s">
        <v>81</v>
      </c>
      <c r="C60" s="468">
        <f t="shared" si="24"/>
        <v>0.15521952996902896</v>
      </c>
      <c r="D60" s="468"/>
      <c r="E60" s="9">
        <v>852000</v>
      </c>
      <c r="F60" s="53">
        <f t="shared" si="25"/>
        <v>0.15521952996902896</v>
      </c>
      <c r="G60" s="9">
        <v>792150</v>
      </c>
      <c r="H60" s="53">
        <f t="shared" si="26"/>
        <v>0.17306542734230576</v>
      </c>
      <c r="I60" s="9">
        <v>1001720</v>
      </c>
      <c r="J60" s="53">
        <f t="shared" si="27"/>
        <v>0.17350857794440316</v>
      </c>
      <c r="K60" s="9">
        <v>1004285</v>
      </c>
      <c r="L60" s="53">
        <f t="shared" si="28"/>
        <v>0.15092121120819524</v>
      </c>
      <c r="M60" s="9">
        <v>1001815</v>
      </c>
      <c r="N60" s="468">
        <f t="shared" si="29"/>
        <v>0.17571359491572258</v>
      </c>
      <c r="O60" s="468"/>
      <c r="P60" s="9">
        <v>1271815</v>
      </c>
      <c r="Q60" s="53">
        <f t="shared" si="30"/>
        <v>0.19775383130561444</v>
      </c>
      <c r="R60" s="9">
        <v>1444700</v>
      </c>
    </row>
    <row r="61" spans="1:20" ht="24" x14ac:dyDescent="0.25">
      <c r="A61" s="14" t="s">
        <v>82</v>
      </c>
      <c r="B61" s="4" t="s">
        <v>83</v>
      </c>
      <c r="C61" s="468">
        <f t="shared" si="24"/>
        <v>0.24175623975223173</v>
      </c>
      <c r="D61" s="468"/>
      <c r="E61" s="9">
        <v>1327000</v>
      </c>
      <c r="F61" s="53">
        <f t="shared" si="25"/>
        <v>0.24175623975223173</v>
      </c>
      <c r="G61" s="9">
        <v>1386850</v>
      </c>
      <c r="H61" s="53">
        <f t="shared" si="26"/>
        <v>0.18868022321659958</v>
      </c>
      <c r="I61" s="9">
        <v>1092100</v>
      </c>
      <c r="J61" s="53">
        <f t="shared" si="27"/>
        <v>8.7626336794457596E-2</v>
      </c>
      <c r="K61" s="9">
        <v>507190</v>
      </c>
      <c r="L61" s="53">
        <f t="shared" si="28"/>
        <v>7.6407050316360345E-2</v>
      </c>
      <c r="M61" s="9">
        <v>507190</v>
      </c>
      <c r="N61" s="468">
        <f t="shared" si="29"/>
        <v>9.2178778668140365E-2</v>
      </c>
      <c r="O61" s="468"/>
      <c r="P61" s="9">
        <v>667190</v>
      </c>
      <c r="Q61" s="53">
        <f t="shared" si="30"/>
        <v>8.9466532601240531E-2</v>
      </c>
      <c r="R61" s="9">
        <v>653602</v>
      </c>
    </row>
    <row r="62" spans="1:20" s="13" customFormat="1" ht="15" customHeight="1" x14ac:dyDescent="0.25">
      <c r="A62" s="471" t="s">
        <v>84</v>
      </c>
      <c r="B62" s="472"/>
      <c r="C62" s="467">
        <f t="shared" si="24"/>
        <v>0.75068318455091998</v>
      </c>
      <c r="D62" s="467"/>
      <c r="E62" s="21">
        <v>4120500</v>
      </c>
      <c r="F62" s="56">
        <f t="shared" si="25"/>
        <v>0.75068318455091998</v>
      </c>
      <c r="G62" s="21">
        <v>4120500</v>
      </c>
      <c r="H62" s="56">
        <f t="shared" si="26"/>
        <v>0.64604101518633061</v>
      </c>
      <c r="I62" s="21">
        <v>3739350</v>
      </c>
      <c r="J62" s="56">
        <f t="shared" si="27"/>
        <v>0.67687343515143139</v>
      </c>
      <c r="K62" s="21">
        <v>3917811.13</v>
      </c>
      <c r="L62" s="56">
        <f t="shared" si="28"/>
        <v>0.68638307472130156</v>
      </c>
      <c r="M62" s="21">
        <v>4556210.8499999996</v>
      </c>
      <c r="N62" s="467">
        <f t="shared" si="29"/>
        <v>0.70808867366675876</v>
      </c>
      <c r="O62" s="467"/>
      <c r="P62" s="21">
        <v>5125145.82</v>
      </c>
      <c r="Q62" s="56">
        <f t="shared" si="30"/>
        <v>0.72019072202427392</v>
      </c>
      <c r="R62" s="21">
        <v>5261387.5</v>
      </c>
    </row>
    <row r="63" spans="1:20" ht="36" x14ac:dyDescent="0.25">
      <c r="A63" s="14" t="s">
        <v>85</v>
      </c>
      <c r="B63" s="4" t="s">
        <v>86</v>
      </c>
      <c r="C63" s="468">
        <f t="shared" si="24"/>
        <v>0.12033157223537985</v>
      </c>
      <c r="D63" s="468"/>
      <c r="E63" s="9">
        <v>660500</v>
      </c>
      <c r="F63" s="53">
        <f t="shared" si="25"/>
        <v>0.12033157223537985</v>
      </c>
      <c r="G63" s="9">
        <v>660500</v>
      </c>
      <c r="H63" s="53">
        <f t="shared" si="26"/>
        <v>0.218149612135243</v>
      </c>
      <c r="I63" s="9">
        <v>1262671.77</v>
      </c>
      <c r="J63" s="53">
        <f t="shared" si="27"/>
        <v>0.17773910091394413</v>
      </c>
      <c r="K63" s="9">
        <v>1028771.69</v>
      </c>
      <c r="L63" s="53">
        <f t="shared" si="28"/>
        <v>0.18684422567038264</v>
      </c>
      <c r="M63" s="9">
        <v>1240271.97</v>
      </c>
      <c r="N63" s="468">
        <f t="shared" si="29"/>
        <v>0.1711455678364189</v>
      </c>
      <c r="O63" s="468"/>
      <c r="P63" s="9">
        <v>1238751.6200000001</v>
      </c>
      <c r="Q63" s="53">
        <f t="shared" si="30"/>
        <v>0.15236233096759597</v>
      </c>
      <c r="R63" s="9">
        <v>1113090.24</v>
      </c>
    </row>
    <row r="64" spans="1:20" ht="24" x14ac:dyDescent="0.25">
      <c r="A64" s="19" t="s">
        <v>87</v>
      </c>
      <c r="B64" s="57" t="s">
        <v>88</v>
      </c>
      <c r="C64" s="470">
        <f t="shared" si="24"/>
        <v>0.12898524321370014</v>
      </c>
      <c r="D64" s="470"/>
      <c r="E64" s="58">
        <v>708000</v>
      </c>
      <c r="F64" s="59">
        <f t="shared" si="25"/>
        <v>0.12898524321370014</v>
      </c>
      <c r="G64" s="58">
        <v>708000</v>
      </c>
      <c r="H64" s="59">
        <f t="shared" si="26"/>
        <v>0.13580937267842641</v>
      </c>
      <c r="I64" s="58">
        <v>786078.23</v>
      </c>
      <c r="J64" s="59">
        <f t="shared" si="27"/>
        <v>0.14538746393462448</v>
      </c>
      <c r="K64" s="58">
        <v>841517.17999999993</v>
      </c>
      <c r="L64" s="59">
        <f t="shared" si="28"/>
        <v>0.12677269960831575</v>
      </c>
      <c r="M64" s="58">
        <v>841517.17999999993</v>
      </c>
      <c r="N64" s="470">
        <f t="shared" si="29"/>
        <v>0.12076575849682233</v>
      </c>
      <c r="O64" s="470"/>
      <c r="P64" s="58">
        <v>874102.56</v>
      </c>
      <c r="Q64" s="59">
        <f t="shared" si="30"/>
        <v>0.12744694700813017</v>
      </c>
      <c r="R64" s="58">
        <v>931069.72</v>
      </c>
    </row>
    <row r="65" spans="1:18" s="13" customFormat="1" ht="15" customHeight="1" x14ac:dyDescent="0.25">
      <c r="A65" s="471" t="s">
        <v>89</v>
      </c>
      <c r="B65" s="472"/>
      <c r="C65" s="467">
        <f t="shared" si="24"/>
        <v>0.24931681544907996</v>
      </c>
      <c r="D65" s="467"/>
      <c r="E65" s="21">
        <v>1368500</v>
      </c>
      <c r="F65" s="56">
        <f t="shared" si="25"/>
        <v>0.24931681544907996</v>
      </c>
      <c r="G65" s="21">
        <v>5489000</v>
      </c>
      <c r="H65" s="56">
        <f t="shared" si="26"/>
        <v>0.35395898481366944</v>
      </c>
      <c r="I65" s="21">
        <v>2048750</v>
      </c>
      <c r="J65" s="56">
        <f t="shared" si="27"/>
        <v>0.32312656484856861</v>
      </c>
      <c r="K65" s="21">
        <v>1870288.8699999999</v>
      </c>
      <c r="L65" s="56">
        <f t="shared" si="28"/>
        <v>0.31361692527869839</v>
      </c>
      <c r="M65" s="21">
        <v>2081789.15</v>
      </c>
      <c r="N65" s="467">
        <f t="shared" si="29"/>
        <v>0.29191132633324124</v>
      </c>
      <c r="O65" s="467"/>
      <c r="P65" s="21">
        <v>2112854.1800000002</v>
      </c>
      <c r="Q65" s="56">
        <f t="shared" si="30"/>
        <v>0.27980927797572613</v>
      </c>
      <c r="R65" s="21">
        <v>2044159.96</v>
      </c>
    </row>
    <row r="66" spans="1:18" ht="24" x14ac:dyDescent="0.25">
      <c r="A66" s="60" t="s">
        <v>90</v>
      </c>
      <c r="B66" s="60" t="s">
        <v>91</v>
      </c>
      <c r="C66" s="469">
        <f t="shared" si="24"/>
        <v>1</v>
      </c>
      <c r="D66" s="469"/>
      <c r="E66" s="61">
        <v>5489000</v>
      </c>
      <c r="F66" s="62">
        <f t="shared" si="25"/>
        <v>1</v>
      </c>
      <c r="G66" s="61">
        <v>5489000</v>
      </c>
      <c r="H66" s="62">
        <f t="shared" si="26"/>
        <v>1</v>
      </c>
      <c r="I66" s="61">
        <v>5788100</v>
      </c>
      <c r="J66" s="62">
        <f t="shared" si="27"/>
        <v>1</v>
      </c>
      <c r="K66" s="61">
        <v>5788100</v>
      </c>
      <c r="L66" s="62">
        <f t="shared" si="28"/>
        <v>1</v>
      </c>
      <c r="M66" s="61">
        <v>6638000</v>
      </c>
      <c r="N66" s="469">
        <f t="shared" si="29"/>
        <v>1</v>
      </c>
      <c r="O66" s="469"/>
      <c r="P66" s="61">
        <v>7238000</v>
      </c>
      <c r="Q66" s="62">
        <f t="shared" si="30"/>
        <v>1</v>
      </c>
      <c r="R66" s="61">
        <v>7305547.46</v>
      </c>
    </row>
    <row r="70" spans="1:18" x14ac:dyDescent="0.2">
      <c r="G70" s="41"/>
      <c r="I70" s="63"/>
    </row>
    <row r="71" spans="1:18" x14ac:dyDescent="0.2">
      <c r="G71" s="41"/>
      <c r="I71" s="63"/>
    </row>
    <row r="72" spans="1:18" x14ac:dyDescent="0.25">
      <c r="G72" s="64"/>
    </row>
    <row r="73" spans="1:18" x14ac:dyDescent="0.25">
      <c r="G73" s="65"/>
    </row>
  </sheetData>
  <mergeCells count="93">
    <mergeCell ref="C66:D66"/>
    <mergeCell ref="N66:O66"/>
    <mergeCell ref="A1:R1"/>
    <mergeCell ref="C63:D63"/>
    <mergeCell ref="N63:O63"/>
    <mergeCell ref="C64:D64"/>
    <mergeCell ref="N64:O64"/>
    <mergeCell ref="A65:B65"/>
    <mergeCell ref="C65:D65"/>
    <mergeCell ref="N65:O65"/>
    <mergeCell ref="C60:D60"/>
    <mergeCell ref="N60:O60"/>
    <mergeCell ref="C61:D61"/>
    <mergeCell ref="N61:O61"/>
    <mergeCell ref="A62:B62"/>
    <mergeCell ref="C62:D62"/>
    <mergeCell ref="N62:O62"/>
    <mergeCell ref="C57:D57"/>
    <mergeCell ref="N57:O57"/>
    <mergeCell ref="C58:D58"/>
    <mergeCell ref="N58:O58"/>
    <mergeCell ref="C59:D59"/>
    <mergeCell ref="N59:O59"/>
    <mergeCell ref="Q55:R55"/>
    <mergeCell ref="C56:E56"/>
    <mergeCell ref="F56:G56"/>
    <mergeCell ref="H56:I56"/>
    <mergeCell ref="J56:K56"/>
    <mergeCell ref="L56:M56"/>
    <mergeCell ref="N56:P56"/>
    <mergeCell ref="Q56:R56"/>
    <mergeCell ref="A51:B51"/>
    <mergeCell ref="C51:D51"/>
    <mergeCell ref="N51:O51"/>
    <mergeCell ref="C55:E55"/>
    <mergeCell ref="F55:G55"/>
    <mergeCell ref="H55:I55"/>
    <mergeCell ref="J55:K55"/>
    <mergeCell ref="L55:M55"/>
    <mergeCell ref="N55:P55"/>
    <mergeCell ref="A49:B49"/>
    <mergeCell ref="C49:D49"/>
    <mergeCell ref="N49:O49"/>
    <mergeCell ref="A50:B50"/>
    <mergeCell ref="C50:D50"/>
    <mergeCell ref="N50:O50"/>
    <mergeCell ref="C46:E46"/>
    <mergeCell ref="F46:G46"/>
    <mergeCell ref="H46:I46"/>
    <mergeCell ref="J46:K46"/>
    <mergeCell ref="L46:M46"/>
    <mergeCell ref="C47:D47"/>
    <mergeCell ref="N47:O47"/>
    <mergeCell ref="A48:B48"/>
    <mergeCell ref="C48:D48"/>
    <mergeCell ref="N48:O48"/>
    <mergeCell ref="L45:M45"/>
    <mergeCell ref="N45:P45"/>
    <mergeCell ref="Q45:R45"/>
    <mergeCell ref="N46:P46"/>
    <mergeCell ref="Q46:R46"/>
    <mergeCell ref="N4:P4"/>
    <mergeCell ref="Q4:R4"/>
    <mergeCell ref="F45:G45"/>
    <mergeCell ref="A8:B8"/>
    <mergeCell ref="A14:B14"/>
    <mergeCell ref="A18:B18"/>
    <mergeCell ref="A25:B25"/>
    <mergeCell ref="A29:B29"/>
    <mergeCell ref="A34:B34"/>
    <mergeCell ref="A35:B35"/>
    <mergeCell ref="A38:B38"/>
    <mergeCell ref="A41:B41"/>
    <mergeCell ref="A42:B42"/>
    <mergeCell ref="C45:E45"/>
    <mergeCell ref="H45:I45"/>
    <mergeCell ref="J45:K45"/>
    <mergeCell ref="N2:P2"/>
    <mergeCell ref="Q2:R2"/>
    <mergeCell ref="C3:E4"/>
    <mergeCell ref="H3:I3"/>
    <mergeCell ref="A2:B4"/>
    <mergeCell ref="C2:E2"/>
    <mergeCell ref="H2:I2"/>
    <mergeCell ref="J2:K2"/>
    <mergeCell ref="L2:M2"/>
    <mergeCell ref="J3:K3"/>
    <mergeCell ref="L3:M3"/>
    <mergeCell ref="N3:P3"/>
    <mergeCell ref="Q3:R3"/>
    <mergeCell ref="H4:I4"/>
    <mergeCell ref="J4:K4"/>
    <mergeCell ref="L4:M4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9" workbookViewId="0">
      <selection activeCell="F9" sqref="F9"/>
    </sheetView>
  </sheetViews>
  <sheetFormatPr defaultColWidth="9.85546875" defaultRowHeight="12" x14ac:dyDescent="0.25"/>
  <cols>
    <col min="1" max="1" width="7.28515625" style="13" customWidth="1"/>
    <col min="2" max="2" width="54.28515625" style="2" customWidth="1"/>
    <col min="3" max="3" width="11.28515625" style="51" customWidth="1"/>
    <col min="4" max="4" width="10" style="2" bestFit="1" customWidth="1"/>
    <col min="5" max="5" width="9.85546875" style="2"/>
    <col min="6" max="6" width="13.85546875" style="2" customWidth="1"/>
    <col min="7" max="230" width="9.85546875" style="2"/>
    <col min="231" max="231" width="4.5703125" style="2" customWidth="1"/>
    <col min="232" max="232" width="9.140625" style="2" customWidth="1"/>
    <col min="233" max="233" width="44.140625" style="2" customWidth="1"/>
    <col min="234" max="234" width="5.5703125" style="2" customWidth="1"/>
    <col min="235" max="235" width="9.85546875" style="2" customWidth="1"/>
    <col min="236" max="236" width="10.7109375" style="2" customWidth="1"/>
    <col min="237" max="237" width="5.85546875" style="2" customWidth="1"/>
    <col min="238" max="238" width="11.28515625" style="2" customWidth="1"/>
    <col min="239" max="239" width="8.42578125" style="2" customWidth="1"/>
    <col min="240" max="240" width="8.5703125" style="2" customWidth="1"/>
    <col min="241" max="241" width="7" style="2" customWidth="1"/>
    <col min="242" max="242" width="6.28515625" style="2" customWidth="1"/>
    <col min="243" max="486" width="9.85546875" style="2"/>
    <col min="487" max="487" width="4.5703125" style="2" customWidth="1"/>
    <col min="488" max="488" width="9.140625" style="2" customWidth="1"/>
    <col min="489" max="489" width="44.140625" style="2" customWidth="1"/>
    <col min="490" max="490" width="5.5703125" style="2" customWidth="1"/>
    <col min="491" max="491" width="9.85546875" style="2" customWidth="1"/>
    <col min="492" max="492" width="10.7109375" style="2" customWidth="1"/>
    <col min="493" max="493" width="5.85546875" style="2" customWidth="1"/>
    <col min="494" max="494" width="11.28515625" style="2" customWidth="1"/>
    <col min="495" max="495" width="8.42578125" style="2" customWidth="1"/>
    <col min="496" max="496" width="8.5703125" style="2" customWidth="1"/>
    <col min="497" max="497" width="7" style="2" customWidth="1"/>
    <col min="498" max="498" width="6.28515625" style="2" customWidth="1"/>
    <col min="499" max="742" width="9.85546875" style="2"/>
    <col min="743" max="743" width="4.5703125" style="2" customWidth="1"/>
    <col min="744" max="744" width="9.140625" style="2" customWidth="1"/>
    <col min="745" max="745" width="44.140625" style="2" customWidth="1"/>
    <col min="746" max="746" width="5.5703125" style="2" customWidth="1"/>
    <col min="747" max="747" width="9.85546875" style="2" customWidth="1"/>
    <col min="748" max="748" width="10.7109375" style="2" customWidth="1"/>
    <col min="749" max="749" width="5.85546875" style="2" customWidth="1"/>
    <col min="750" max="750" width="11.28515625" style="2" customWidth="1"/>
    <col min="751" max="751" width="8.42578125" style="2" customWidth="1"/>
    <col min="752" max="752" width="8.5703125" style="2" customWidth="1"/>
    <col min="753" max="753" width="7" style="2" customWidth="1"/>
    <col min="754" max="754" width="6.28515625" style="2" customWidth="1"/>
    <col min="755" max="998" width="9.85546875" style="2"/>
    <col min="999" max="999" width="4.5703125" style="2" customWidth="1"/>
    <col min="1000" max="1000" width="9.140625" style="2" customWidth="1"/>
    <col min="1001" max="1001" width="44.140625" style="2" customWidth="1"/>
    <col min="1002" max="1002" width="5.5703125" style="2" customWidth="1"/>
    <col min="1003" max="1003" width="9.85546875" style="2" customWidth="1"/>
    <col min="1004" max="1004" width="10.7109375" style="2" customWidth="1"/>
    <col min="1005" max="1005" width="5.85546875" style="2" customWidth="1"/>
    <col min="1006" max="1006" width="11.28515625" style="2" customWidth="1"/>
    <col min="1007" max="1007" width="8.42578125" style="2" customWidth="1"/>
    <col min="1008" max="1008" width="8.5703125" style="2" customWidth="1"/>
    <col min="1009" max="1009" width="7" style="2" customWidth="1"/>
    <col min="1010" max="1010" width="6.28515625" style="2" customWidth="1"/>
    <col min="1011" max="1254" width="9.85546875" style="2"/>
    <col min="1255" max="1255" width="4.5703125" style="2" customWidth="1"/>
    <col min="1256" max="1256" width="9.140625" style="2" customWidth="1"/>
    <col min="1257" max="1257" width="44.140625" style="2" customWidth="1"/>
    <col min="1258" max="1258" width="5.5703125" style="2" customWidth="1"/>
    <col min="1259" max="1259" width="9.85546875" style="2" customWidth="1"/>
    <col min="1260" max="1260" width="10.7109375" style="2" customWidth="1"/>
    <col min="1261" max="1261" width="5.85546875" style="2" customWidth="1"/>
    <col min="1262" max="1262" width="11.28515625" style="2" customWidth="1"/>
    <col min="1263" max="1263" width="8.42578125" style="2" customWidth="1"/>
    <col min="1264" max="1264" width="8.5703125" style="2" customWidth="1"/>
    <col min="1265" max="1265" width="7" style="2" customWidth="1"/>
    <col min="1266" max="1266" width="6.28515625" style="2" customWidth="1"/>
    <col min="1267" max="1510" width="9.85546875" style="2"/>
    <col min="1511" max="1511" width="4.5703125" style="2" customWidth="1"/>
    <col min="1512" max="1512" width="9.140625" style="2" customWidth="1"/>
    <col min="1513" max="1513" width="44.140625" style="2" customWidth="1"/>
    <col min="1514" max="1514" width="5.5703125" style="2" customWidth="1"/>
    <col min="1515" max="1515" width="9.85546875" style="2" customWidth="1"/>
    <col min="1516" max="1516" width="10.7109375" style="2" customWidth="1"/>
    <col min="1517" max="1517" width="5.85546875" style="2" customWidth="1"/>
    <col min="1518" max="1518" width="11.28515625" style="2" customWidth="1"/>
    <col min="1519" max="1519" width="8.42578125" style="2" customWidth="1"/>
    <col min="1520" max="1520" width="8.5703125" style="2" customWidth="1"/>
    <col min="1521" max="1521" width="7" style="2" customWidth="1"/>
    <col min="1522" max="1522" width="6.28515625" style="2" customWidth="1"/>
    <col min="1523" max="1766" width="9.85546875" style="2"/>
    <col min="1767" max="1767" width="4.5703125" style="2" customWidth="1"/>
    <col min="1768" max="1768" width="9.140625" style="2" customWidth="1"/>
    <col min="1769" max="1769" width="44.140625" style="2" customWidth="1"/>
    <col min="1770" max="1770" width="5.5703125" style="2" customWidth="1"/>
    <col min="1771" max="1771" width="9.85546875" style="2" customWidth="1"/>
    <col min="1772" max="1772" width="10.7109375" style="2" customWidth="1"/>
    <col min="1773" max="1773" width="5.85546875" style="2" customWidth="1"/>
    <col min="1774" max="1774" width="11.28515625" style="2" customWidth="1"/>
    <col min="1775" max="1775" width="8.42578125" style="2" customWidth="1"/>
    <col min="1776" max="1776" width="8.5703125" style="2" customWidth="1"/>
    <col min="1777" max="1777" width="7" style="2" customWidth="1"/>
    <col min="1778" max="1778" width="6.28515625" style="2" customWidth="1"/>
    <col min="1779" max="2022" width="9.85546875" style="2"/>
    <col min="2023" max="2023" width="4.5703125" style="2" customWidth="1"/>
    <col min="2024" max="2024" width="9.140625" style="2" customWidth="1"/>
    <col min="2025" max="2025" width="44.140625" style="2" customWidth="1"/>
    <col min="2026" max="2026" width="5.5703125" style="2" customWidth="1"/>
    <col min="2027" max="2027" width="9.85546875" style="2" customWidth="1"/>
    <col min="2028" max="2028" width="10.7109375" style="2" customWidth="1"/>
    <col min="2029" max="2029" width="5.85546875" style="2" customWidth="1"/>
    <col min="2030" max="2030" width="11.28515625" style="2" customWidth="1"/>
    <col min="2031" max="2031" width="8.42578125" style="2" customWidth="1"/>
    <col min="2032" max="2032" width="8.5703125" style="2" customWidth="1"/>
    <col min="2033" max="2033" width="7" style="2" customWidth="1"/>
    <col min="2034" max="2034" width="6.28515625" style="2" customWidth="1"/>
    <col min="2035" max="2278" width="9.85546875" style="2"/>
    <col min="2279" max="2279" width="4.5703125" style="2" customWidth="1"/>
    <col min="2280" max="2280" width="9.140625" style="2" customWidth="1"/>
    <col min="2281" max="2281" width="44.140625" style="2" customWidth="1"/>
    <col min="2282" max="2282" width="5.5703125" style="2" customWidth="1"/>
    <col min="2283" max="2283" width="9.85546875" style="2" customWidth="1"/>
    <col min="2284" max="2284" width="10.7109375" style="2" customWidth="1"/>
    <col min="2285" max="2285" width="5.85546875" style="2" customWidth="1"/>
    <col min="2286" max="2286" width="11.28515625" style="2" customWidth="1"/>
    <col min="2287" max="2287" width="8.42578125" style="2" customWidth="1"/>
    <col min="2288" max="2288" width="8.5703125" style="2" customWidth="1"/>
    <col min="2289" max="2289" width="7" style="2" customWidth="1"/>
    <col min="2290" max="2290" width="6.28515625" style="2" customWidth="1"/>
    <col min="2291" max="2534" width="9.85546875" style="2"/>
    <col min="2535" max="2535" width="4.5703125" style="2" customWidth="1"/>
    <col min="2536" max="2536" width="9.140625" style="2" customWidth="1"/>
    <col min="2537" max="2537" width="44.140625" style="2" customWidth="1"/>
    <col min="2538" max="2538" width="5.5703125" style="2" customWidth="1"/>
    <col min="2539" max="2539" width="9.85546875" style="2" customWidth="1"/>
    <col min="2540" max="2540" width="10.7109375" style="2" customWidth="1"/>
    <col min="2541" max="2541" width="5.85546875" style="2" customWidth="1"/>
    <col min="2542" max="2542" width="11.28515625" style="2" customWidth="1"/>
    <col min="2543" max="2543" width="8.42578125" style="2" customWidth="1"/>
    <col min="2544" max="2544" width="8.5703125" style="2" customWidth="1"/>
    <col min="2545" max="2545" width="7" style="2" customWidth="1"/>
    <col min="2546" max="2546" width="6.28515625" style="2" customWidth="1"/>
    <col min="2547" max="2790" width="9.85546875" style="2"/>
    <col min="2791" max="2791" width="4.5703125" style="2" customWidth="1"/>
    <col min="2792" max="2792" width="9.140625" style="2" customWidth="1"/>
    <col min="2793" max="2793" width="44.140625" style="2" customWidth="1"/>
    <col min="2794" max="2794" width="5.5703125" style="2" customWidth="1"/>
    <col min="2795" max="2795" width="9.85546875" style="2" customWidth="1"/>
    <col min="2796" max="2796" width="10.7109375" style="2" customWidth="1"/>
    <col min="2797" max="2797" width="5.85546875" style="2" customWidth="1"/>
    <col min="2798" max="2798" width="11.28515625" style="2" customWidth="1"/>
    <col min="2799" max="2799" width="8.42578125" style="2" customWidth="1"/>
    <col min="2800" max="2800" width="8.5703125" style="2" customWidth="1"/>
    <col min="2801" max="2801" width="7" style="2" customWidth="1"/>
    <col min="2802" max="2802" width="6.28515625" style="2" customWidth="1"/>
    <col min="2803" max="3046" width="9.85546875" style="2"/>
    <col min="3047" max="3047" width="4.5703125" style="2" customWidth="1"/>
    <col min="3048" max="3048" width="9.140625" style="2" customWidth="1"/>
    <col min="3049" max="3049" width="44.140625" style="2" customWidth="1"/>
    <col min="3050" max="3050" width="5.5703125" style="2" customWidth="1"/>
    <col min="3051" max="3051" width="9.85546875" style="2" customWidth="1"/>
    <col min="3052" max="3052" width="10.7109375" style="2" customWidth="1"/>
    <col min="3053" max="3053" width="5.85546875" style="2" customWidth="1"/>
    <col min="3054" max="3054" width="11.28515625" style="2" customWidth="1"/>
    <col min="3055" max="3055" width="8.42578125" style="2" customWidth="1"/>
    <col min="3056" max="3056" width="8.5703125" style="2" customWidth="1"/>
    <col min="3057" max="3057" width="7" style="2" customWidth="1"/>
    <col min="3058" max="3058" width="6.28515625" style="2" customWidth="1"/>
    <col min="3059" max="3302" width="9.85546875" style="2"/>
    <col min="3303" max="3303" width="4.5703125" style="2" customWidth="1"/>
    <col min="3304" max="3304" width="9.140625" style="2" customWidth="1"/>
    <col min="3305" max="3305" width="44.140625" style="2" customWidth="1"/>
    <col min="3306" max="3306" width="5.5703125" style="2" customWidth="1"/>
    <col min="3307" max="3307" width="9.85546875" style="2" customWidth="1"/>
    <col min="3308" max="3308" width="10.7109375" style="2" customWidth="1"/>
    <col min="3309" max="3309" width="5.85546875" style="2" customWidth="1"/>
    <col min="3310" max="3310" width="11.28515625" style="2" customWidth="1"/>
    <col min="3311" max="3311" width="8.42578125" style="2" customWidth="1"/>
    <col min="3312" max="3312" width="8.5703125" style="2" customWidth="1"/>
    <col min="3313" max="3313" width="7" style="2" customWidth="1"/>
    <col min="3314" max="3314" width="6.28515625" style="2" customWidth="1"/>
    <col min="3315" max="3558" width="9.85546875" style="2"/>
    <col min="3559" max="3559" width="4.5703125" style="2" customWidth="1"/>
    <col min="3560" max="3560" width="9.140625" style="2" customWidth="1"/>
    <col min="3561" max="3561" width="44.140625" style="2" customWidth="1"/>
    <col min="3562" max="3562" width="5.5703125" style="2" customWidth="1"/>
    <col min="3563" max="3563" width="9.85546875" style="2" customWidth="1"/>
    <col min="3564" max="3564" width="10.7109375" style="2" customWidth="1"/>
    <col min="3565" max="3565" width="5.85546875" style="2" customWidth="1"/>
    <col min="3566" max="3566" width="11.28515625" style="2" customWidth="1"/>
    <col min="3567" max="3567" width="8.42578125" style="2" customWidth="1"/>
    <col min="3568" max="3568" width="8.5703125" style="2" customWidth="1"/>
    <col min="3569" max="3569" width="7" style="2" customWidth="1"/>
    <col min="3570" max="3570" width="6.28515625" style="2" customWidth="1"/>
    <col min="3571" max="3814" width="9.85546875" style="2"/>
    <col min="3815" max="3815" width="4.5703125" style="2" customWidth="1"/>
    <col min="3816" max="3816" width="9.140625" style="2" customWidth="1"/>
    <col min="3817" max="3817" width="44.140625" style="2" customWidth="1"/>
    <col min="3818" max="3818" width="5.5703125" style="2" customWidth="1"/>
    <col min="3819" max="3819" width="9.85546875" style="2" customWidth="1"/>
    <col min="3820" max="3820" width="10.7109375" style="2" customWidth="1"/>
    <col min="3821" max="3821" width="5.85546875" style="2" customWidth="1"/>
    <col min="3822" max="3822" width="11.28515625" style="2" customWidth="1"/>
    <col min="3823" max="3823" width="8.42578125" style="2" customWidth="1"/>
    <col min="3824" max="3824" width="8.5703125" style="2" customWidth="1"/>
    <col min="3825" max="3825" width="7" style="2" customWidth="1"/>
    <col min="3826" max="3826" width="6.28515625" style="2" customWidth="1"/>
    <col min="3827" max="4070" width="9.85546875" style="2"/>
    <col min="4071" max="4071" width="4.5703125" style="2" customWidth="1"/>
    <col min="4072" max="4072" width="9.140625" style="2" customWidth="1"/>
    <col min="4073" max="4073" width="44.140625" style="2" customWidth="1"/>
    <col min="4074" max="4074" width="5.5703125" style="2" customWidth="1"/>
    <col min="4075" max="4075" width="9.85546875" style="2" customWidth="1"/>
    <col min="4076" max="4076" width="10.7109375" style="2" customWidth="1"/>
    <col min="4077" max="4077" width="5.85546875" style="2" customWidth="1"/>
    <col min="4078" max="4078" width="11.28515625" style="2" customWidth="1"/>
    <col min="4079" max="4079" width="8.42578125" style="2" customWidth="1"/>
    <col min="4080" max="4080" width="8.5703125" style="2" customWidth="1"/>
    <col min="4081" max="4081" width="7" style="2" customWidth="1"/>
    <col min="4082" max="4082" width="6.28515625" style="2" customWidth="1"/>
    <col min="4083" max="4326" width="9.85546875" style="2"/>
    <col min="4327" max="4327" width="4.5703125" style="2" customWidth="1"/>
    <col min="4328" max="4328" width="9.140625" style="2" customWidth="1"/>
    <col min="4329" max="4329" width="44.140625" style="2" customWidth="1"/>
    <col min="4330" max="4330" width="5.5703125" style="2" customWidth="1"/>
    <col min="4331" max="4331" width="9.85546875" style="2" customWidth="1"/>
    <col min="4332" max="4332" width="10.7109375" style="2" customWidth="1"/>
    <col min="4333" max="4333" width="5.85546875" style="2" customWidth="1"/>
    <col min="4334" max="4334" width="11.28515625" style="2" customWidth="1"/>
    <col min="4335" max="4335" width="8.42578125" style="2" customWidth="1"/>
    <col min="4336" max="4336" width="8.5703125" style="2" customWidth="1"/>
    <col min="4337" max="4337" width="7" style="2" customWidth="1"/>
    <col min="4338" max="4338" width="6.28515625" style="2" customWidth="1"/>
    <col min="4339" max="4582" width="9.85546875" style="2"/>
    <col min="4583" max="4583" width="4.5703125" style="2" customWidth="1"/>
    <col min="4584" max="4584" width="9.140625" style="2" customWidth="1"/>
    <col min="4585" max="4585" width="44.140625" style="2" customWidth="1"/>
    <col min="4586" max="4586" width="5.5703125" style="2" customWidth="1"/>
    <col min="4587" max="4587" width="9.85546875" style="2" customWidth="1"/>
    <col min="4588" max="4588" width="10.7109375" style="2" customWidth="1"/>
    <col min="4589" max="4589" width="5.85546875" style="2" customWidth="1"/>
    <col min="4590" max="4590" width="11.28515625" style="2" customWidth="1"/>
    <col min="4591" max="4591" width="8.42578125" style="2" customWidth="1"/>
    <col min="4592" max="4592" width="8.5703125" style="2" customWidth="1"/>
    <col min="4593" max="4593" width="7" style="2" customWidth="1"/>
    <col min="4594" max="4594" width="6.28515625" style="2" customWidth="1"/>
    <col min="4595" max="4838" width="9.85546875" style="2"/>
    <col min="4839" max="4839" width="4.5703125" style="2" customWidth="1"/>
    <col min="4840" max="4840" width="9.140625" style="2" customWidth="1"/>
    <col min="4841" max="4841" width="44.140625" style="2" customWidth="1"/>
    <col min="4842" max="4842" width="5.5703125" style="2" customWidth="1"/>
    <col min="4843" max="4843" width="9.85546875" style="2" customWidth="1"/>
    <col min="4844" max="4844" width="10.7109375" style="2" customWidth="1"/>
    <col min="4845" max="4845" width="5.85546875" style="2" customWidth="1"/>
    <col min="4846" max="4846" width="11.28515625" style="2" customWidth="1"/>
    <col min="4847" max="4847" width="8.42578125" style="2" customWidth="1"/>
    <col min="4848" max="4848" width="8.5703125" style="2" customWidth="1"/>
    <col min="4849" max="4849" width="7" style="2" customWidth="1"/>
    <col min="4850" max="4850" width="6.28515625" style="2" customWidth="1"/>
    <col min="4851" max="5094" width="9.85546875" style="2"/>
    <col min="5095" max="5095" width="4.5703125" style="2" customWidth="1"/>
    <col min="5096" max="5096" width="9.140625" style="2" customWidth="1"/>
    <col min="5097" max="5097" width="44.140625" style="2" customWidth="1"/>
    <col min="5098" max="5098" width="5.5703125" style="2" customWidth="1"/>
    <col min="5099" max="5099" width="9.85546875" style="2" customWidth="1"/>
    <col min="5100" max="5100" width="10.7109375" style="2" customWidth="1"/>
    <col min="5101" max="5101" width="5.85546875" style="2" customWidth="1"/>
    <col min="5102" max="5102" width="11.28515625" style="2" customWidth="1"/>
    <col min="5103" max="5103" width="8.42578125" style="2" customWidth="1"/>
    <col min="5104" max="5104" width="8.5703125" style="2" customWidth="1"/>
    <col min="5105" max="5105" width="7" style="2" customWidth="1"/>
    <col min="5106" max="5106" width="6.28515625" style="2" customWidth="1"/>
    <col min="5107" max="5350" width="9.85546875" style="2"/>
    <col min="5351" max="5351" width="4.5703125" style="2" customWidth="1"/>
    <col min="5352" max="5352" width="9.140625" style="2" customWidth="1"/>
    <col min="5353" max="5353" width="44.140625" style="2" customWidth="1"/>
    <col min="5354" max="5354" width="5.5703125" style="2" customWidth="1"/>
    <col min="5355" max="5355" width="9.85546875" style="2" customWidth="1"/>
    <col min="5356" max="5356" width="10.7109375" style="2" customWidth="1"/>
    <col min="5357" max="5357" width="5.85546875" style="2" customWidth="1"/>
    <col min="5358" max="5358" width="11.28515625" style="2" customWidth="1"/>
    <col min="5359" max="5359" width="8.42578125" style="2" customWidth="1"/>
    <col min="5360" max="5360" width="8.5703125" style="2" customWidth="1"/>
    <col min="5361" max="5361" width="7" style="2" customWidth="1"/>
    <col min="5362" max="5362" width="6.28515625" style="2" customWidth="1"/>
    <col min="5363" max="5606" width="9.85546875" style="2"/>
    <col min="5607" max="5607" width="4.5703125" style="2" customWidth="1"/>
    <col min="5608" max="5608" width="9.140625" style="2" customWidth="1"/>
    <col min="5609" max="5609" width="44.140625" style="2" customWidth="1"/>
    <col min="5610" max="5610" width="5.5703125" style="2" customWidth="1"/>
    <col min="5611" max="5611" width="9.85546875" style="2" customWidth="1"/>
    <col min="5612" max="5612" width="10.7109375" style="2" customWidth="1"/>
    <col min="5613" max="5613" width="5.85546875" style="2" customWidth="1"/>
    <col min="5614" max="5614" width="11.28515625" style="2" customWidth="1"/>
    <col min="5615" max="5615" width="8.42578125" style="2" customWidth="1"/>
    <col min="5616" max="5616" width="8.5703125" style="2" customWidth="1"/>
    <col min="5617" max="5617" width="7" style="2" customWidth="1"/>
    <col min="5618" max="5618" width="6.28515625" style="2" customWidth="1"/>
    <col min="5619" max="5862" width="9.85546875" style="2"/>
    <col min="5863" max="5863" width="4.5703125" style="2" customWidth="1"/>
    <col min="5864" max="5864" width="9.140625" style="2" customWidth="1"/>
    <col min="5865" max="5865" width="44.140625" style="2" customWidth="1"/>
    <col min="5866" max="5866" width="5.5703125" style="2" customWidth="1"/>
    <col min="5867" max="5867" width="9.85546875" style="2" customWidth="1"/>
    <col min="5868" max="5868" width="10.7109375" style="2" customWidth="1"/>
    <col min="5869" max="5869" width="5.85546875" style="2" customWidth="1"/>
    <col min="5870" max="5870" width="11.28515625" style="2" customWidth="1"/>
    <col min="5871" max="5871" width="8.42578125" style="2" customWidth="1"/>
    <col min="5872" max="5872" width="8.5703125" style="2" customWidth="1"/>
    <col min="5873" max="5873" width="7" style="2" customWidth="1"/>
    <col min="5874" max="5874" width="6.28515625" style="2" customWidth="1"/>
    <col min="5875" max="6118" width="9.85546875" style="2"/>
    <col min="6119" max="6119" width="4.5703125" style="2" customWidth="1"/>
    <col min="6120" max="6120" width="9.140625" style="2" customWidth="1"/>
    <col min="6121" max="6121" width="44.140625" style="2" customWidth="1"/>
    <col min="6122" max="6122" width="5.5703125" style="2" customWidth="1"/>
    <col min="6123" max="6123" width="9.85546875" style="2" customWidth="1"/>
    <col min="6124" max="6124" width="10.7109375" style="2" customWidth="1"/>
    <col min="6125" max="6125" width="5.85546875" style="2" customWidth="1"/>
    <col min="6126" max="6126" width="11.28515625" style="2" customWidth="1"/>
    <col min="6127" max="6127" width="8.42578125" style="2" customWidth="1"/>
    <col min="6128" max="6128" width="8.5703125" style="2" customWidth="1"/>
    <col min="6129" max="6129" width="7" style="2" customWidth="1"/>
    <col min="6130" max="6130" width="6.28515625" style="2" customWidth="1"/>
    <col min="6131" max="6374" width="9.85546875" style="2"/>
    <col min="6375" max="6375" width="4.5703125" style="2" customWidth="1"/>
    <col min="6376" max="6376" width="9.140625" style="2" customWidth="1"/>
    <col min="6377" max="6377" width="44.140625" style="2" customWidth="1"/>
    <col min="6378" max="6378" width="5.5703125" style="2" customWidth="1"/>
    <col min="6379" max="6379" width="9.85546875" style="2" customWidth="1"/>
    <col min="6380" max="6380" width="10.7109375" style="2" customWidth="1"/>
    <col min="6381" max="6381" width="5.85546875" style="2" customWidth="1"/>
    <col min="6382" max="6382" width="11.28515625" style="2" customWidth="1"/>
    <col min="6383" max="6383" width="8.42578125" style="2" customWidth="1"/>
    <col min="6384" max="6384" width="8.5703125" style="2" customWidth="1"/>
    <col min="6385" max="6385" width="7" style="2" customWidth="1"/>
    <col min="6386" max="6386" width="6.28515625" style="2" customWidth="1"/>
    <col min="6387" max="6630" width="9.85546875" style="2"/>
    <col min="6631" max="6631" width="4.5703125" style="2" customWidth="1"/>
    <col min="6632" max="6632" width="9.140625" style="2" customWidth="1"/>
    <col min="6633" max="6633" width="44.140625" style="2" customWidth="1"/>
    <col min="6634" max="6634" width="5.5703125" style="2" customWidth="1"/>
    <col min="6635" max="6635" width="9.85546875" style="2" customWidth="1"/>
    <col min="6636" max="6636" width="10.7109375" style="2" customWidth="1"/>
    <col min="6637" max="6637" width="5.85546875" style="2" customWidth="1"/>
    <col min="6638" max="6638" width="11.28515625" style="2" customWidth="1"/>
    <col min="6639" max="6639" width="8.42578125" style="2" customWidth="1"/>
    <col min="6640" max="6640" width="8.5703125" style="2" customWidth="1"/>
    <col min="6641" max="6641" width="7" style="2" customWidth="1"/>
    <col min="6642" max="6642" width="6.28515625" style="2" customWidth="1"/>
    <col min="6643" max="6886" width="9.85546875" style="2"/>
    <col min="6887" max="6887" width="4.5703125" style="2" customWidth="1"/>
    <col min="6888" max="6888" width="9.140625" style="2" customWidth="1"/>
    <col min="6889" max="6889" width="44.140625" style="2" customWidth="1"/>
    <col min="6890" max="6890" width="5.5703125" style="2" customWidth="1"/>
    <col min="6891" max="6891" width="9.85546875" style="2" customWidth="1"/>
    <col min="6892" max="6892" width="10.7109375" style="2" customWidth="1"/>
    <col min="6893" max="6893" width="5.85546875" style="2" customWidth="1"/>
    <col min="6894" max="6894" width="11.28515625" style="2" customWidth="1"/>
    <col min="6895" max="6895" width="8.42578125" style="2" customWidth="1"/>
    <col min="6896" max="6896" width="8.5703125" style="2" customWidth="1"/>
    <col min="6897" max="6897" width="7" style="2" customWidth="1"/>
    <col min="6898" max="6898" width="6.28515625" style="2" customWidth="1"/>
    <col min="6899" max="7142" width="9.85546875" style="2"/>
    <col min="7143" max="7143" width="4.5703125" style="2" customWidth="1"/>
    <col min="7144" max="7144" width="9.140625" style="2" customWidth="1"/>
    <col min="7145" max="7145" width="44.140625" style="2" customWidth="1"/>
    <col min="7146" max="7146" width="5.5703125" style="2" customWidth="1"/>
    <col min="7147" max="7147" width="9.85546875" style="2" customWidth="1"/>
    <col min="7148" max="7148" width="10.7109375" style="2" customWidth="1"/>
    <col min="7149" max="7149" width="5.85546875" style="2" customWidth="1"/>
    <col min="7150" max="7150" width="11.28515625" style="2" customWidth="1"/>
    <col min="7151" max="7151" width="8.42578125" style="2" customWidth="1"/>
    <col min="7152" max="7152" width="8.5703125" style="2" customWidth="1"/>
    <col min="7153" max="7153" width="7" style="2" customWidth="1"/>
    <col min="7154" max="7154" width="6.28515625" style="2" customWidth="1"/>
    <col min="7155" max="7398" width="9.85546875" style="2"/>
    <col min="7399" max="7399" width="4.5703125" style="2" customWidth="1"/>
    <col min="7400" max="7400" width="9.140625" style="2" customWidth="1"/>
    <col min="7401" max="7401" width="44.140625" style="2" customWidth="1"/>
    <col min="7402" max="7402" width="5.5703125" style="2" customWidth="1"/>
    <col min="7403" max="7403" width="9.85546875" style="2" customWidth="1"/>
    <col min="7404" max="7404" width="10.7109375" style="2" customWidth="1"/>
    <col min="7405" max="7405" width="5.85546875" style="2" customWidth="1"/>
    <col min="7406" max="7406" width="11.28515625" style="2" customWidth="1"/>
    <col min="7407" max="7407" width="8.42578125" style="2" customWidth="1"/>
    <col min="7408" max="7408" width="8.5703125" style="2" customWidth="1"/>
    <col min="7409" max="7409" width="7" style="2" customWidth="1"/>
    <col min="7410" max="7410" width="6.28515625" style="2" customWidth="1"/>
    <col min="7411" max="7654" width="9.85546875" style="2"/>
    <col min="7655" max="7655" width="4.5703125" style="2" customWidth="1"/>
    <col min="7656" max="7656" width="9.140625" style="2" customWidth="1"/>
    <col min="7657" max="7657" width="44.140625" style="2" customWidth="1"/>
    <col min="7658" max="7658" width="5.5703125" style="2" customWidth="1"/>
    <col min="7659" max="7659" width="9.85546875" style="2" customWidth="1"/>
    <col min="7660" max="7660" width="10.7109375" style="2" customWidth="1"/>
    <col min="7661" max="7661" width="5.85546875" style="2" customWidth="1"/>
    <col min="7662" max="7662" width="11.28515625" style="2" customWidth="1"/>
    <col min="7663" max="7663" width="8.42578125" style="2" customWidth="1"/>
    <col min="7664" max="7664" width="8.5703125" style="2" customWidth="1"/>
    <col min="7665" max="7665" width="7" style="2" customWidth="1"/>
    <col min="7666" max="7666" width="6.28515625" style="2" customWidth="1"/>
    <col min="7667" max="7910" width="9.85546875" style="2"/>
    <col min="7911" max="7911" width="4.5703125" style="2" customWidth="1"/>
    <col min="7912" max="7912" width="9.140625" style="2" customWidth="1"/>
    <col min="7913" max="7913" width="44.140625" style="2" customWidth="1"/>
    <col min="7914" max="7914" width="5.5703125" style="2" customWidth="1"/>
    <col min="7915" max="7915" width="9.85546875" style="2" customWidth="1"/>
    <col min="7916" max="7916" width="10.7109375" style="2" customWidth="1"/>
    <col min="7917" max="7917" width="5.85546875" style="2" customWidth="1"/>
    <col min="7918" max="7918" width="11.28515625" style="2" customWidth="1"/>
    <col min="7919" max="7919" width="8.42578125" style="2" customWidth="1"/>
    <col min="7920" max="7920" width="8.5703125" style="2" customWidth="1"/>
    <col min="7921" max="7921" width="7" style="2" customWidth="1"/>
    <col min="7922" max="7922" width="6.28515625" style="2" customWidth="1"/>
    <col min="7923" max="8166" width="9.85546875" style="2"/>
    <col min="8167" max="8167" width="4.5703125" style="2" customWidth="1"/>
    <col min="8168" max="8168" width="9.140625" style="2" customWidth="1"/>
    <col min="8169" max="8169" width="44.140625" style="2" customWidth="1"/>
    <col min="8170" max="8170" width="5.5703125" style="2" customWidth="1"/>
    <col min="8171" max="8171" width="9.85546875" style="2" customWidth="1"/>
    <col min="8172" max="8172" width="10.7109375" style="2" customWidth="1"/>
    <col min="8173" max="8173" width="5.85546875" style="2" customWidth="1"/>
    <col min="8174" max="8174" width="11.28515625" style="2" customWidth="1"/>
    <col min="8175" max="8175" width="8.42578125" style="2" customWidth="1"/>
    <col min="8176" max="8176" width="8.5703125" style="2" customWidth="1"/>
    <col min="8177" max="8177" width="7" style="2" customWidth="1"/>
    <col min="8178" max="8178" width="6.28515625" style="2" customWidth="1"/>
    <col min="8179" max="8422" width="9.85546875" style="2"/>
    <col min="8423" max="8423" width="4.5703125" style="2" customWidth="1"/>
    <col min="8424" max="8424" width="9.140625" style="2" customWidth="1"/>
    <col min="8425" max="8425" width="44.140625" style="2" customWidth="1"/>
    <col min="8426" max="8426" width="5.5703125" style="2" customWidth="1"/>
    <col min="8427" max="8427" width="9.85546875" style="2" customWidth="1"/>
    <col min="8428" max="8428" width="10.7109375" style="2" customWidth="1"/>
    <col min="8429" max="8429" width="5.85546875" style="2" customWidth="1"/>
    <col min="8430" max="8430" width="11.28515625" style="2" customWidth="1"/>
    <col min="8431" max="8431" width="8.42578125" style="2" customWidth="1"/>
    <col min="8432" max="8432" width="8.5703125" style="2" customWidth="1"/>
    <col min="8433" max="8433" width="7" style="2" customWidth="1"/>
    <col min="8434" max="8434" width="6.28515625" style="2" customWidth="1"/>
    <col min="8435" max="8678" width="9.85546875" style="2"/>
    <col min="8679" max="8679" width="4.5703125" style="2" customWidth="1"/>
    <col min="8680" max="8680" width="9.140625" style="2" customWidth="1"/>
    <col min="8681" max="8681" width="44.140625" style="2" customWidth="1"/>
    <col min="8682" max="8682" width="5.5703125" style="2" customWidth="1"/>
    <col min="8683" max="8683" width="9.85546875" style="2" customWidth="1"/>
    <col min="8684" max="8684" width="10.7109375" style="2" customWidth="1"/>
    <col min="8685" max="8685" width="5.85546875" style="2" customWidth="1"/>
    <col min="8686" max="8686" width="11.28515625" style="2" customWidth="1"/>
    <col min="8687" max="8687" width="8.42578125" style="2" customWidth="1"/>
    <col min="8688" max="8688" width="8.5703125" style="2" customWidth="1"/>
    <col min="8689" max="8689" width="7" style="2" customWidth="1"/>
    <col min="8690" max="8690" width="6.28515625" style="2" customWidth="1"/>
    <col min="8691" max="8934" width="9.85546875" style="2"/>
    <col min="8935" max="8935" width="4.5703125" style="2" customWidth="1"/>
    <col min="8936" max="8936" width="9.140625" style="2" customWidth="1"/>
    <col min="8937" max="8937" width="44.140625" style="2" customWidth="1"/>
    <col min="8938" max="8938" width="5.5703125" style="2" customWidth="1"/>
    <col min="8939" max="8939" width="9.85546875" style="2" customWidth="1"/>
    <col min="8940" max="8940" width="10.7109375" style="2" customWidth="1"/>
    <col min="8941" max="8941" width="5.85546875" style="2" customWidth="1"/>
    <col min="8942" max="8942" width="11.28515625" style="2" customWidth="1"/>
    <col min="8943" max="8943" width="8.42578125" style="2" customWidth="1"/>
    <col min="8944" max="8944" width="8.5703125" style="2" customWidth="1"/>
    <col min="8945" max="8945" width="7" style="2" customWidth="1"/>
    <col min="8946" max="8946" width="6.28515625" style="2" customWidth="1"/>
    <col min="8947" max="9190" width="9.85546875" style="2"/>
    <col min="9191" max="9191" width="4.5703125" style="2" customWidth="1"/>
    <col min="9192" max="9192" width="9.140625" style="2" customWidth="1"/>
    <col min="9193" max="9193" width="44.140625" style="2" customWidth="1"/>
    <col min="9194" max="9194" width="5.5703125" style="2" customWidth="1"/>
    <col min="9195" max="9195" width="9.85546875" style="2" customWidth="1"/>
    <col min="9196" max="9196" width="10.7109375" style="2" customWidth="1"/>
    <col min="9197" max="9197" width="5.85546875" style="2" customWidth="1"/>
    <col min="9198" max="9198" width="11.28515625" style="2" customWidth="1"/>
    <col min="9199" max="9199" width="8.42578125" style="2" customWidth="1"/>
    <col min="9200" max="9200" width="8.5703125" style="2" customWidth="1"/>
    <col min="9201" max="9201" width="7" style="2" customWidth="1"/>
    <col min="9202" max="9202" width="6.28515625" style="2" customWidth="1"/>
    <col min="9203" max="9446" width="9.85546875" style="2"/>
    <col min="9447" max="9447" width="4.5703125" style="2" customWidth="1"/>
    <col min="9448" max="9448" width="9.140625" style="2" customWidth="1"/>
    <col min="9449" max="9449" width="44.140625" style="2" customWidth="1"/>
    <col min="9450" max="9450" width="5.5703125" style="2" customWidth="1"/>
    <col min="9451" max="9451" width="9.85546875" style="2" customWidth="1"/>
    <col min="9452" max="9452" width="10.7109375" style="2" customWidth="1"/>
    <col min="9453" max="9453" width="5.85546875" style="2" customWidth="1"/>
    <col min="9454" max="9454" width="11.28515625" style="2" customWidth="1"/>
    <col min="9455" max="9455" width="8.42578125" style="2" customWidth="1"/>
    <col min="9456" max="9456" width="8.5703125" style="2" customWidth="1"/>
    <col min="9457" max="9457" width="7" style="2" customWidth="1"/>
    <col min="9458" max="9458" width="6.28515625" style="2" customWidth="1"/>
    <col min="9459" max="9702" width="9.85546875" style="2"/>
    <col min="9703" max="9703" width="4.5703125" style="2" customWidth="1"/>
    <col min="9704" max="9704" width="9.140625" style="2" customWidth="1"/>
    <col min="9705" max="9705" width="44.140625" style="2" customWidth="1"/>
    <col min="9706" max="9706" width="5.5703125" style="2" customWidth="1"/>
    <col min="9707" max="9707" width="9.85546875" style="2" customWidth="1"/>
    <col min="9708" max="9708" width="10.7109375" style="2" customWidth="1"/>
    <col min="9709" max="9709" width="5.85546875" style="2" customWidth="1"/>
    <col min="9710" max="9710" width="11.28515625" style="2" customWidth="1"/>
    <col min="9711" max="9711" width="8.42578125" style="2" customWidth="1"/>
    <col min="9712" max="9712" width="8.5703125" style="2" customWidth="1"/>
    <col min="9713" max="9713" width="7" style="2" customWidth="1"/>
    <col min="9714" max="9714" width="6.28515625" style="2" customWidth="1"/>
    <col min="9715" max="9958" width="9.85546875" style="2"/>
    <col min="9959" max="9959" width="4.5703125" style="2" customWidth="1"/>
    <col min="9960" max="9960" width="9.140625" style="2" customWidth="1"/>
    <col min="9961" max="9961" width="44.140625" style="2" customWidth="1"/>
    <col min="9962" max="9962" width="5.5703125" style="2" customWidth="1"/>
    <col min="9963" max="9963" width="9.85546875" style="2" customWidth="1"/>
    <col min="9964" max="9964" width="10.7109375" style="2" customWidth="1"/>
    <col min="9965" max="9965" width="5.85546875" style="2" customWidth="1"/>
    <col min="9966" max="9966" width="11.28515625" style="2" customWidth="1"/>
    <col min="9967" max="9967" width="8.42578125" style="2" customWidth="1"/>
    <col min="9968" max="9968" width="8.5703125" style="2" customWidth="1"/>
    <col min="9969" max="9969" width="7" style="2" customWidth="1"/>
    <col min="9970" max="9970" width="6.28515625" style="2" customWidth="1"/>
    <col min="9971" max="10214" width="9.85546875" style="2"/>
    <col min="10215" max="10215" width="4.5703125" style="2" customWidth="1"/>
    <col min="10216" max="10216" width="9.140625" style="2" customWidth="1"/>
    <col min="10217" max="10217" width="44.140625" style="2" customWidth="1"/>
    <col min="10218" max="10218" width="5.5703125" style="2" customWidth="1"/>
    <col min="10219" max="10219" width="9.85546875" style="2" customWidth="1"/>
    <col min="10220" max="10220" width="10.7109375" style="2" customWidth="1"/>
    <col min="10221" max="10221" width="5.85546875" style="2" customWidth="1"/>
    <col min="10222" max="10222" width="11.28515625" style="2" customWidth="1"/>
    <col min="10223" max="10223" width="8.42578125" style="2" customWidth="1"/>
    <col min="10224" max="10224" width="8.5703125" style="2" customWidth="1"/>
    <col min="10225" max="10225" width="7" style="2" customWidth="1"/>
    <col min="10226" max="10226" width="6.28515625" style="2" customWidth="1"/>
    <col min="10227" max="10470" width="9.85546875" style="2"/>
    <col min="10471" max="10471" width="4.5703125" style="2" customWidth="1"/>
    <col min="10472" max="10472" width="9.140625" style="2" customWidth="1"/>
    <col min="10473" max="10473" width="44.140625" style="2" customWidth="1"/>
    <col min="10474" max="10474" width="5.5703125" style="2" customWidth="1"/>
    <col min="10475" max="10475" width="9.85546875" style="2" customWidth="1"/>
    <col min="10476" max="10476" width="10.7109375" style="2" customWidth="1"/>
    <col min="10477" max="10477" width="5.85546875" style="2" customWidth="1"/>
    <col min="10478" max="10478" width="11.28515625" style="2" customWidth="1"/>
    <col min="10479" max="10479" width="8.42578125" style="2" customWidth="1"/>
    <col min="10480" max="10480" width="8.5703125" style="2" customWidth="1"/>
    <col min="10481" max="10481" width="7" style="2" customWidth="1"/>
    <col min="10482" max="10482" width="6.28515625" style="2" customWidth="1"/>
    <col min="10483" max="10726" width="9.85546875" style="2"/>
    <col min="10727" max="10727" width="4.5703125" style="2" customWidth="1"/>
    <col min="10728" max="10728" width="9.140625" style="2" customWidth="1"/>
    <col min="10729" max="10729" width="44.140625" style="2" customWidth="1"/>
    <col min="10730" max="10730" width="5.5703125" style="2" customWidth="1"/>
    <col min="10731" max="10731" width="9.85546875" style="2" customWidth="1"/>
    <col min="10732" max="10732" width="10.7109375" style="2" customWidth="1"/>
    <col min="10733" max="10733" width="5.85546875" style="2" customWidth="1"/>
    <col min="10734" max="10734" width="11.28515625" style="2" customWidth="1"/>
    <col min="10735" max="10735" width="8.42578125" style="2" customWidth="1"/>
    <col min="10736" max="10736" width="8.5703125" style="2" customWidth="1"/>
    <col min="10737" max="10737" width="7" style="2" customWidth="1"/>
    <col min="10738" max="10738" width="6.28515625" style="2" customWidth="1"/>
    <col min="10739" max="10982" width="9.85546875" style="2"/>
    <col min="10983" max="10983" width="4.5703125" style="2" customWidth="1"/>
    <col min="10984" max="10984" width="9.140625" style="2" customWidth="1"/>
    <col min="10985" max="10985" width="44.140625" style="2" customWidth="1"/>
    <col min="10986" max="10986" width="5.5703125" style="2" customWidth="1"/>
    <col min="10987" max="10987" width="9.85546875" style="2" customWidth="1"/>
    <col min="10988" max="10988" width="10.7109375" style="2" customWidth="1"/>
    <col min="10989" max="10989" width="5.85546875" style="2" customWidth="1"/>
    <col min="10990" max="10990" width="11.28515625" style="2" customWidth="1"/>
    <col min="10991" max="10991" width="8.42578125" style="2" customWidth="1"/>
    <col min="10992" max="10992" width="8.5703125" style="2" customWidth="1"/>
    <col min="10993" max="10993" width="7" style="2" customWidth="1"/>
    <col min="10994" max="10994" width="6.28515625" style="2" customWidth="1"/>
    <col min="10995" max="11238" width="9.85546875" style="2"/>
    <col min="11239" max="11239" width="4.5703125" style="2" customWidth="1"/>
    <col min="11240" max="11240" width="9.140625" style="2" customWidth="1"/>
    <col min="11241" max="11241" width="44.140625" style="2" customWidth="1"/>
    <col min="11242" max="11242" width="5.5703125" style="2" customWidth="1"/>
    <col min="11243" max="11243" width="9.85546875" style="2" customWidth="1"/>
    <col min="11244" max="11244" width="10.7109375" style="2" customWidth="1"/>
    <col min="11245" max="11245" width="5.85546875" style="2" customWidth="1"/>
    <col min="11246" max="11246" width="11.28515625" style="2" customWidth="1"/>
    <col min="11247" max="11247" width="8.42578125" style="2" customWidth="1"/>
    <col min="11248" max="11248" width="8.5703125" style="2" customWidth="1"/>
    <col min="11249" max="11249" width="7" style="2" customWidth="1"/>
    <col min="11250" max="11250" width="6.28515625" style="2" customWidth="1"/>
    <col min="11251" max="11494" width="9.85546875" style="2"/>
    <col min="11495" max="11495" width="4.5703125" style="2" customWidth="1"/>
    <col min="11496" max="11496" width="9.140625" style="2" customWidth="1"/>
    <col min="11497" max="11497" width="44.140625" style="2" customWidth="1"/>
    <col min="11498" max="11498" width="5.5703125" style="2" customWidth="1"/>
    <col min="11499" max="11499" width="9.85546875" style="2" customWidth="1"/>
    <col min="11500" max="11500" width="10.7109375" style="2" customWidth="1"/>
    <col min="11501" max="11501" width="5.85546875" style="2" customWidth="1"/>
    <col min="11502" max="11502" width="11.28515625" style="2" customWidth="1"/>
    <col min="11503" max="11503" width="8.42578125" style="2" customWidth="1"/>
    <col min="11504" max="11504" width="8.5703125" style="2" customWidth="1"/>
    <col min="11505" max="11505" width="7" style="2" customWidth="1"/>
    <col min="11506" max="11506" width="6.28515625" style="2" customWidth="1"/>
    <col min="11507" max="11750" width="9.85546875" style="2"/>
    <col min="11751" max="11751" width="4.5703125" style="2" customWidth="1"/>
    <col min="11752" max="11752" width="9.140625" style="2" customWidth="1"/>
    <col min="11753" max="11753" width="44.140625" style="2" customWidth="1"/>
    <col min="11754" max="11754" width="5.5703125" style="2" customWidth="1"/>
    <col min="11755" max="11755" width="9.85546875" style="2" customWidth="1"/>
    <col min="11756" max="11756" width="10.7109375" style="2" customWidth="1"/>
    <col min="11757" max="11757" width="5.85546875" style="2" customWidth="1"/>
    <col min="11758" max="11758" width="11.28515625" style="2" customWidth="1"/>
    <col min="11759" max="11759" width="8.42578125" style="2" customWidth="1"/>
    <col min="11760" max="11760" width="8.5703125" style="2" customWidth="1"/>
    <col min="11761" max="11761" width="7" style="2" customWidth="1"/>
    <col min="11762" max="11762" width="6.28515625" style="2" customWidth="1"/>
    <col min="11763" max="12006" width="9.85546875" style="2"/>
    <col min="12007" max="12007" width="4.5703125" style="2" customWidth="1"/>
    <col min="12008" max="12008" width="9.140625" style="2" customWidth="1"/>
    <col min="12009" max="12009" width="44.140625" style="2" customWidth="1"/>
    <col min="12010" max="12010" width="5.5703125" style="2" customWidth="1"/>
    <col min="12011" max="12011" width="9.85546875" style="2" customWidth="1"/>
    <col min="12012" max="12012" width="10.7109375" style="2" customWidth="1"/>
    <col min="12013" max="12013" width="5.85546875" style="2" customWidth="1"/>
    <col min="12014" max="12014" width="11.28515625" style="2" customWidth="1"/>
    <col min="12015" max="12015" width="8.42578125" style="2" customWidth="1"/>
    <col min="12016" max="12016" width="8.5703125" style="2" customWidth="1"/>
    <col min="12017" max="12017" width="7" style="2" customWidth="1"/>
    <col min="12018" max="12018" width="6.28515625" style="2" customWidth="1"/>
    <col min="12019" max="12262" width="9.85546875" style="2"/>
    <col min="12263" max="12263" width="4.5703125" style="2" customWidth="1"/>
    <col min="12264" max="12264" width="9.140625" style="2" customWidth="1"/>
    <col min="12265" max="12265" width="44.140625" style="2" customWidth="1"/>
    <col min="12266" max="12266" width="5.5703125" style="2" customWidth="1"/>
    <col min="12267" max="12267" width="9.85546875" style="2" customWidth="1"/>
    <col min="12268" max="12268" width="10.7109375" style="2" customWidth="1"/>
    <col min="12269" max="12269" width="5.85546875" style="2" customWidth="1"/>
    <col min="12270" max="12270" width="11.28515625" style="2" customWidth="1"/>
    <col min="12271" max="12271" width="8.42578125" style="2" customWidth="1"/>
    <col min="12272" max="12272" width="8.5703125" style="2" customWidth="1"/>
    <col min="12273" max="12273" width="7" style="2" customWidth="1"/>
    <col min="12274" max="12274" width="6.28515625" style="2" customWidth="1"/>
    <col min="12275" max="12518" width="9.85546875" style="2"/>
    <col min="12519" max="12519" width="4.5703125" style="2" customWidth="1"/>
    <col min="12520" max="12520" width="9.140625" style="2" customWidth="1"/>
    <col min="12521" max="12521" width="44.140625" style="2" customWidth="1"/>
    <col min="12522" max="12522" width="5.5703125" style="2" customWidth="1"/>
    <col min="12523" max="12523" width="9.85546875" style="2" customWidth="1"/>
    <col min="12524" max="12524" width="10.7109375" style="2" customWidth="1"/>
    <col min="12525" max="12525" width="5.85546875" style="2" customWidth="1"/>
    <col min="12526" max="12526" width="11.28515625" style="2" customWidth="1"/>
    <col min="12527" max="12527" width="8.42578125" style="2" customWidth="1"/>
    <col min="12528" max="12528" width="8.5703125" style="2" customWidth="1"/>
    <col min="12529" max="12529" width="7" style="2" customWidth="1"/>
    <col min="12530" max="12530" width="6.28515625" style="2" customWidth="1"/>
    <col min="12531" max="12774" width="9.85546875" style="2"/>
    <col min="12775" max="12775" width="4.5703125" style="2" customWidth="1"/>
    <col min="12776" max="12776" width="9.140625" style="2" customWidth="1"/>
    <col min="12777" max="12777" width="44.140625" style="2" customWidth="1"/>
    <col min="12778" max="12778" width="5.5703125" style="2" customWidth="1"/>
    <col min="12779" max="12779" width="9.85546875" style="2" customWidth="1"/>
    <col min="12780" max="12780" width="10.7109375" style="2" customWidth="1"/>
    <col min="12781" max="12781" width="5.85546875" style="2" customWidth="1"/>
    <col min="12782" max="12782" width="11.28515625" style="2" customWidth="1"/>
    <col min="12783" max="12783" width="8.42578125" style="2" customWidth="1"/>
    <col min="12784" max="12784" width="8.5703125" style="2" customWidth="1"/>
    <col min="12785" max="12785" width="7" style="2" customWidth="1"/>
    <col min="12786" max="12786" width="6.28515625" style="2" customWidth="1"/>
    <col min="12787" max="13030" width="9.85546875" style="2"/>
    <col min="13031" max="13031" width="4.5703125" style="2" customWidth="1"/>
    <col min="13032" max="13032" width="9.140625" style="2" customWidth="1"/>
    <col min="13033" max="13033" width="44.140625" style="2" customWidth="1"/>
    <col min="13034" max="13034" width="5.5703125" style="2" customWidth="1"/>
    <col min="13035" max="13035" width="9.85546875" style="2" customWidth="1"/>
    <col min="13036" max="13036" width="10.7109375" style="2" customWidth="1"/>
    <col min="13037" max="13037" width="5.85546875" style="2" customWidth="1"/>
    <col min="13038" max="13038" width="11.28515625" style="2" customWidth="1"/>
    <col min="13039" max="13039" width="8.42578125" style="2" customWidth="1"/>
    <col min="13040" max="13040" width="8.5703125" style="2" customWidth="1"/>
    <col min="13041" max="13041" width="7" style="2" customWidth="1"/>
    <col min="13042" max="13042" width="6.28515625" style="2" customWidth="1"/>
    <col min="13043" max="13286" width="9.85546875" style="2"/>
    <col min="13287" max="13287" width="4.5703125" style="2" customWidth="1"/>
    <col min="13288" max="13288" width="9.140625" style="2" customWidth="1"/>
    <col min="13289" max="13289" width="44.140625" style="2" customWidth="1"/>
    <col min="13290" max="13290" width="5.5703125" style="2" customWidth="1"/>
    <col min="13291" max="13291" width="9.85546875" style="2" customWidth="1"/>
    <col min="13292" max="13292" width="10.7109375" style="2" customWidth="1"/>
    <col min="13293" max="13293" width="5.85546875" style="2" customWidth="1"/>
    <col min="13294" max="13294" width="11.28515625" style="2" customWidth="1"/>
    <col min="13295" max="13295" width="8.42578125" style="2" customWidth="1"/>
    <col min="13296" max="13296" width="8.5703125" style="2" customWidth="1"/>
    <col min="13297" max="13297" width="7" style="2" customWidth="1"/>
    <col min="13298" max="13298" width="6.28515625" style="2" customWidth="1"/>
    <col min="13299" max="13542" width="9.85546875" style="2"/>
    <col min="13543" max="13543" width="4.5703125" style="2" customWidth="1"/>
    <col min="13544" max="13544" width="9.140625" style="2" customWidth="1"/>
    <col min="13545" max="13545" width="44.140625" style="2" customWidth="1"/>
    <col min="13546" max="13546" width="5.5703125" style="2" customWidth="1"/>
    <col min="13547" max="13547" width="9.85546875" style="2" customWidth="1"/>
    <col min="13548" max="13548" width="10.7109375" style="2" customWidth="1"/>
    <col min="13549" max="13549" width="5.85546875" style="2" customWidth="1"/>
    <col min="13550" max="13550" width="11.28515625" style="2" customWidth="1"/>
    <col min="13551" max="13551" width="8.42578125" style="2" customWidth="1"/>
    <col min="13552" max="13552" width="8.5703125" style="2" customWidth="1"/>
    <col min="13553" max="13553" width="7" style="2" customWidth="1"/>
    <col min="13554" max="13554" width="6.28515625" style="2" customWidth="1"/>
    <col min="13555" max="13798" width="9.85546875" style="2"/>
    <col min="13799" max="13799" width="4.5703125" style="2" customWidth="1"/>
    <col min="13800" max="13800" width="9.140625" style="2" customWidth="1"/>
    <col min="13801" max="13801" width="44.140625" style="2" customWidth="1"/>
    <col min="13802" max="13802" width="5.5703125" style="2" customWidth="1"/>
    <col min="13803" max="13803" width="9.85546875" style="2" customWidth="1"/>
    <col min="13804" max="13804" width="10.7109375" style="2" customWidth="1"/>
    <col min="13805" max="13805" width="5.85546875" style="2" customWidth="1"/>
    <col min="13806" max="13806" width="11.28515625" style="2" customWidth="1"/>
    <col min="13807" max="13807" width="8.42578125" style="2" customWidth="1"/>
    <col min="13808" max="13808" width="8.5703125" style="2" customWidth="1"/>
    <col min="13809" max="13809" width="7" style="2" customWidth="1"/>
    <col min="13810" max="13810" width="6.28515625" style="2" customWidth="1"/>
    <col min="13811" max="14054" width="9.85546875" style="2"/>
    <col min="14055" max="14055" width="4.5703125" style="2" customWidth="1"/>
    <col min="14056" max="14056" width="9.140625" style="2" customWidth="1"/>
    <col min="14057" max="14057" width="44.140625" style="2" customWidth="1"/>
    <col min="14058" max="14058" width="5.5703125" style="2" customWidth="1"/>
    <col min="14059" max="14059" width="9.85546875" style="2" customWidth="1"/>
    <col min="14060" max="14060" width="10.7109375" style="2" customWidth="1"/>
    <col min="14061" max="14061" width="5.85546875" style="2" customWidth="1"/>
    <col min="14062" max="14062" width="11.28515625" style="2" customWidth="1"/>
    <col min="14063" max="14063" width="8.42578125" style="2" customWidth="1"/>
    <col min="14064" max="14064" width="8.5703125" style="2" customWidth="1"/>
    <col min="14065" max="14065" width="7" style="2" customWidth="1"/>
    <col min="14066" max="14066" width="6.28515625" style="2" customWidth="1"/>
    <col min="14067" max="14310" width="9.85546875" style="2"/>
    <col min="14311" max="14311" width="4.5703125" style="2" customWidth="1"/>
    <col min="14312" max="14312" width="9.140625" style="2" customWidth="1"/>
    <col min="14313" max="14313" width="44.140625" style="2" customWidth="1"/>
    <col min="14314" max="14314" width="5.5703125" style="2" customWidth="1"/>
    <col min="14315" max="14315" width="9.85546875" style="2" customWidth="1"/>
    <col min="14316" max="14316" width="10.7109375" style="2" customWidth="1"/>
    <col min="14317" max="14317" width="5.85546875" style="2" customWidth="1"/>
    <col min="14318" max="14318" width="11.28515625" style="2" customWidth="1"/>
    <col min="14319" max="14319" width="8.42578125" style="2" customWidth="1"/>
    <col min="14320" max="14320" width="8.5703125" style="2" customWidth="1"/>
    <col min="14321" max="14321" width="7" style="2" customWidth="1"/>
    <col min="14322" max="14322" width="6.28515625" style="2" customWidth="1"/>
    <col min="14323" max="14566" width="9.85546875" style="2"/>
    <col min="14567" max="14567" width="4.5703125" style="2" customWidth="1"/>
    <col min="14568" max="14568" width="9.140625" style="2" customWidth="1"/>
    <col min="14569" max="14569" width="44.140625" style="2" customWidth="1"/>
    <col min="14570" max="14570" width="5.5703125" style="2" customWidth="1"/>
    <col min="14571" max="14571" width="9.85546875" style="2" customWidth="1"/>
    <col min="14572" max="14572" width="10.7109375" style="2" customWidth="1"/>
    <col min="14573" max="14573" width="5.85546875" style="2" customWidth="1"/>
    <col min="14574" max="14574" width="11.28515625" style="2" customWidth="1"/>
    <col min="14575" max="14575" width="8.42578125" style="2" customWidth="1"/>
    <col min="14576" max="14576" width="8.5703125" style="2" customWidth="1"/>
    <col min="14577" max="14577" width="7" style="2" customWidth="1"/>
    <col min="14578" max="14578" width="6.28515625" style="2" customWidth="1"/>
    <col min="14579" max="14822" width="9.85546875" style="2"/>
    <col min="14823" max="14823" width="4.5703125" style="2" customWidth="1"/>
    <col min="14824" max="14824" width="9.140625" style="2" customWidth="1"/>
    <col min="14825" max="14825" width="44.140625" style="2" customWidth="1"/>
    <col min="14826" max="14826" width="5.5703125" style="2" customWidth="1"/>
    <col min="14827" max="14827" width="9.85546875" style="2" customWidth="1"/>
    <col min="14828" max="14828" width="10.7109375" style="2" customWidth="1"/>
    <col min="14829" max="14829" width="5.85546875" style="2" customWidth="1"/>
    <col min="14830" max="14830" width="11.28515625" style="2" customWidth="1"/>
    <col min="14831" max="14831" width="8.42578125" style="2" customWidth="1"/>
    <col min="14832" max="14832" width="8.5703125" style="2" customWidth="1"/>
    <col min="14833" max="14833" width="7" style="2" customWidth="1"/>
    <col min="14834" max="14834" width="6.28515625" style="2" customWidth="1"/>
    <col min="14835" max="15078" width="9.85546875" style="2"/>
    <col min="15079" max="15079" width="4.5703125" style="2" customWidth="1"/>
    <col min="15080" max="15080" width="9.140625" style="2" customWidth="1"/>
    <col min="15081" max="15081" width="44.140625" style="2" customWidth="1"/>
    <col min="15082" max="15082" width="5.5703125" style="2" customWidth="1"/>
    <col min="15083" max="15083" width="9.85546875" style="2" customWidth="1"/>
    <col min="15084" max="15084" width="10.7109375" style="2" customWidth="1"/>
    <col min="15085" max="15085" width="5.85546875" style="2" customWidth="1"/>
    <col min="15086" max="15086" width="11.28515625" style="2" customWidth="1"/>
    <col min="15087" max="15087" width="8.42578125" style="2" customWidth="1"/>
    <col min="15088" max="15088" width="8.5703125" style="2" customWidth="1"/>
    <col min="15089" max="15089" width="7" style="2" customWidth="1"/>
    <col min="15090" max="15090" width="6.28515625" style="2" customWidth="1"/>
    <col min="15091" max="15334" width="9.85546875" style="2"/>
    <col min="15335" max="15335" width="4.5703125" style="2" customWidth="1"/>
    <col min="15336" max="15336" width="9.140625" style="2" customWidth="1"/>
    <col min="15337" max="15337" width="44.140625" style="2" customWidth="1"/>
    <col min="15338" max="15338" width="5.5703125" style="2" customWidth="1"/>
    <col min="15339" max="15339" width="9.85546875" style="2" customWidth="1"/>
    <col min="15340" max="15340" width="10.7109375" style="2" customWidth="1"/>
    <col min="15341" max="15341" width="5.85546875" style="2" customWidth="1"/>
    <col min="15342" max="15342" width="11.28515625" style="2" customWidth="1"/>
    <col min="15343" max="15343" width="8.42578125" style="2" customWidth="1"/>
    <col min="15344" max="15344" width="8.5703125" style="2" customWidth="1"/>
    <col min="15345" max="15345" width="7" style="2" customWidth="1"/>
    <col min="15346" max="15346" width="6.28515625" style="2" customWidth="1"/>
    <col min="15347" max="15590" width="9.85546875" style="2"/>
    <col min="15591" max="15591" width="4.5703125" style="2" customWidth="1"/>
    <col min="15592" max="15592" width="9.140625" style="2" customWidth="1"/>
    <col min="15593" max="15593" width="44.140625" style="2" customWidth="1"/>
    <col min="15594" max="15594" width="5.5703125" style="2" customWidth="1"/>
    <col min="15595" max="15595" width="9.85546875" style="2" customWidth="1"/>
    <col min="15596" max="15596" width="10.7109375" style="2" customWidth="1"/>
    <col min="15597" max="15597" width="5.85546875" style="2" customWidth="1"/>
    <col min="15598" max="15598" width="11.28515625" style="2" customWidth="1"/>
    <col min="15599" max="15599" width="8.42578125" style="2" customWidth="1"/>
    <col min="15600" max="15600" width="8.5703125" style="2" customWidth="1"/>
    <col min="15601" max="15601" width="7" style="2" customWidth="1"/>
    <col min="15602" max="15602" width="6.28515625" style="2" customWidth="1"/>
    <col min="15603" max="15846" width="9.85546875" style="2"/>
    <col min="15847" max="15847" width="4.5703125" style="2" customWidth="1"/>
    <col min="15848" max="15848" width="9.140625" style="2" customWidth="1"/>
    <col min="15849" max="15849" width="44.140625" style="2" customWidth="1"/>
    <col min="15850" max="15850" width="5.5703125" style="2" customWidth="1"/>
    <col min="15851" max="15851" width="9.85546875" style="2" customWidth="1"/>
    <col min="15852" max="15852" width="10.7109375" style="2" customWidth="1"/>
    <col min="15853" max="15853" width="5.85546875" style="2" customWidth="1"/>
    <col min="15854" max="15854" width="11.28515625" style="2" customWidth="1"/>
    <col min="15855" max="15855" width="8.42578125" style="2" customWidth="1"/>
    <col min="15856" max="15856" width="8.5703125" style="2" customWidth="1"/>
    <col min="15857" max="15857" width="7" style="2" customWidth="1"/>
    <col min="15858" max="15858" width="6.28515625" style="2" customWidth="1"/>
    <col min="15859" max="16102" width="9.85546875" style="2"/>
    <col min="16103" max="16103" width="4.5703125" style="2" customWidth="1"/>
    <col min="16104" max="16104" width="9.140625" style="2" customWidth="1"/>
    <col min="16105" max="16105" width="44.140625" style="2" customWidth="1"/>
    <col min="16106" max="16106" width="5.5703125" style="2" customWidth="1"/>
    <col min="16107" max="16107" width="9.85546875" style="2" customWidth="1"/>
    <col min="16108" max="16108" width="10.7109375" style="2" customWidth="1"/>
    <col min="16109" max="16109" width="5.85546875" style="2" customWidth="1"/>
    <col min="16110" max="16110" width="11.28515625" style="2" customWidth="1"/>
    <col min="16111" max="16111" width="8.42578125" style="2" customWidth="1"/>
    <col min="16112" max="16112" width="8.5703125" style="2" customWidth="1"/>
    <col min="16113" max="16113" width="7" style="2" customWidth="1"/>
    <col min="16114" max="16114" width="6.28515625" style="2" customWidth="1"/>
    <col min="16115" max="16384" width="9.85546875" style="2"/>
  </cols>
  <sheetData>
    <row r="1" spans="1:4" x14ac:dyDescent="0.25">
      <c r="A1" s="438" t="s">
        <v>129</v>
      </c>
      <c r="B1" s="438"/>
      <c r="C1" s="438"/>
      <c r="D1" s="438"/>
    </row>
    <row r="2" spans="1:4" ht="12" customHeight="1" x14ac:dyDescent="0.25">
      <c r="A2" s="433" t="s">
        <v>106</v>
      </c>
      <c r="B2" s="433"/>
      <c r="C2" s="436" t="s">
        <v>110</v>
      </c>
      <c r="D2" s="436"/>
    </row>
    <row r="3" spans="1:4" ht="12" customHeight="1" x14ac:dyDescent="0.25">
      <c r="A3" s="433"/>
      <c r="B3" s="433"/>
      <c r="C3" s="473" t="s">
        <v>118</v>
      </c>
      <c r="D3" s="473"/>
    </row>
    <row r="4" spans="1:4" x14ac:dyDescent="0.25">
      <c r="A4" s="14" t="s">
        <v>3</v>
      </c>
      <c r="B4" s="14" t="s">
        <v>4</v>
      </c>
      <c r="C4" s="10" t="s">
        <v>121</v>
      </c>
      <c r="D4" s="3" t="s">
        <v>7</v>
      </c>
    </row>
    <row r="5" spans="1:4" x14ac:dyDescent="0.25">
      <c r="A5" s="4" t="s">
        <v>10</v>
      </c>
      <c r="B5" s="4" t="s">
        <v>11</v>
      </c>
      <c r="C5" s="6">
        <v>25</v>
      </c>
      <c r="D5" s="9">
        <v>3092085.5</v>
      </c>
    </row>
    <row r="6" spans="1:4" x14ac:dyDescent="0.25">
      <c r="A6" s="4" t="s">
        <v>12</v>
      </c>
      <c r="B6" s="4" t="s">
        <v>13</v>
      </c>
      <c r="C6" s="6"/>
      <c r="D6" s="9">
        <v>0</v>
      </c>
    </row>
    <row r="7" spans="1:4" s="13" customFormat="1" x14ac:dyDescent="0.25">
      <c r="A7" s="437" t="s">
        <v>14</v>
      </c>
      <c r="B7" s="437"/>
      <c r="C7" s="10">
        <f t="shared" ref="C7:D7" si="0">SUM(C5:C6)</f>
        <v>25</v>
      </c>
      <c r="D7" s="11">
        <f t="shared" si="0"/>
        <v>3092085.5</v>
      </c>
    </row>
    <row r="8" spans="1:4" ht="24" x14ac:dyDescent="0.25">
      <c r="A8" s="14" t="s">
        <v>15</v>
      </c>
      <c r="B8" s="4" t="s">
        <v>16</v>
      </c>
      <c r="C8" s="6"/>
      <c r="D8" s="9"/>
    </row>
    <row r="9" spans="1:4" x14ac:dyDescent="0.25">
      <c r="A9" s="14" t="s">
        <v>17</v>
      </c>
      <c r="B9" s="4" t="s">
        <v>18</v>
      </c>
      <c r="C9" s="6"/>
      <c r="D9" s="9"/>
    </row>
    <row r="10" spans="1:4" ht="24" x14ac:dyDescent="0.25">
      <c r="A10" s="14" t="s">
        <v>19</v>
      </c>
      <c r="B10" s="4" t="s">
        <v>20</v>
      </c>
      <c r="C10" s="6"/>
      <c r="D10" s="9"/>
    </row>
    <row r="11" spans="1:4" x14ac:dyDescent="0.25">
      <c r="A11" s="14" t="s">
        <v>21</v>
      </c>
      <c r="B11" s="4" t="s">
        <v>22</v>
      </c>
      <c r="C11" s="6"/>
      <c r="D11" s="9"/>
    </row>
    <row r="12" spans="1:4" ht="24" x14ac:dyDescent="0.25">
      <c r="A12" s="14" t="s">
        <v>23</v>
      </c>
      <c r="B12" s="4" t="s">
        <v>24</v>
      </c>
      <c r="C12" s="6"/>
      <c r="D12" s="9">
        <v>71000</v>
      </c>
    </row>
    <row r="13" spans="1:4" s="13" customFormat="1" x14ac:dyDescent="0.25">
      <c r="A13" s="438" t="s">
        <v>25</v>
      </c>
      <c r="B13" s="438"/>
      <c r="C13" s="10">
        <f>C12+C11+C10+C9+C8</f>
        <v>0</v>
      </c>
      <c r="D13" s="11">
        <f>SUM(D8:D12)</f>
        <v>71000</v>
      </c>
    </row>
    <row r="14" spans="1:4" x14ac:dyDescent="0.25">
      <c r="A14" s="14" t="s">
        <v>26</v>
      </c>
      <c r="B14" s="4" t="s">
        <v>27</v>
      </c>
      <c r="C14" s="6">
        <v>5</v>
      </c>
      <c r="D14" s="9">
        <v>285426</v>
      </c>
    </row>
    <row r="15" spans="1:4" x14ac:dyDescent="0.25">
      <c r="A15" s="14" t="s">
        <v>28</v>
      </c>
      <c r="B15" s="4" t="s">
        <v>29</v>
      </c>
      <c r="C15" s="6">
        <v>6</v>
      </c>
      <c r="D15" s="9">
        <v>415555</v>
      </c>
    </row>
    <row r="16" spans="1:4" ht="24" x14ac:dyDescent="0.25">
      <c r="A16" s="14" t="s">
        <v>30</v>
      </c>
      <c r="B16" s="4" t="s">
        <v>31</v>
      </c>
      <c r="C16" s="6">
        <v>8</v>
      </c>
      <c r="D16" s="9">
        <v>743719</v>
      </c>
    </row>
    <row r="17" spans="1:4" s="13" customFormat="1" x14ac:dyDescent="0.25">
      <c r="A17" s="437" t="s">
        <v>32</v>
      </c>
      <c r="B17" s="437"/>
      <c r="C17" s="10">
        <f t="shared" ref="C17:D17" si="1">SUM(C14:C16)</f>
        <v>19</v>
      </c>
      <c r="D17" s="11">
        <f t="shared" si="1"/>
        <v>1444700</v>
      </c>
    </row>
    <row r="18" spans="1:4" s="13" customFormat="1" x14ac:dyDescent="0.25">
      <c r="A18" s="14"/>
      <c r="B18" s="15" t="s">
        <v>33</v>
      </c>
      <c r="C18" s="10">
        <f t="shared" ref="C18:D18" si="2">C19</f>
        <v>1</v>
      </c>
      <c r="D18" s="11">
        <f t="shared" si="2"/>
        <v>48800</v>
      </c>
    </row>
    <row r="19" spans="1:4" ht="24" x14ac:dyDescent="0.25">
      <c r="A19" s="14" t="s">
        <v>34</v>
      </c>
      <c r="B19" s="4" t="s">
        <v>35</v>
      </c>
      <c r="C19" s="6">
        <v>1</v>
      </c>
      <c r="D19" s="9">
        <v>48800</v>
      </c>
    </row>
    <row r="20" spans="1:4" x14ac:dyDescent="0.25">
      <c r="A20" s="14"/>
      <c r="B20" s="15" t="s">
        <v>36</v>
      </c>
      <c r="C20" s="10">
        <f>C21+C22+C23</f>
        <v>9</v>
      </c>
      <c r="D20" s="11">
        <f>D21+D22+D23</f>
        <v>604802</v>
      </c>
    </row>
    <row r="21" spans="1:4" ht="24" x14ac:dyDescent="0.25">
      <c r="A21" s="14" t="s">
        <v>37</v>
      </c>
      <c r="B21" s="4" t="s">
        <v>38</v>
      </c>
      <c r="C21" s="6"/>
      <c r="D21" s="9">
        <v>90915</v>
      </c>
    </row>
    <row r="22" spans="1:4" x14ac:dyDescent="0.25">
      <c r="A22" s="14" t="s">
        <v>39</v>
      </c>
      <c r="B22" s="4" t="s">
        <v>18</v>
      </c>
      <c r="C22" s="6">
        <v>8</v>
      </c>
      <c r="D22" s="9">
        <v>364987</v>
      </c>
    </row>
    <row r="23" spans="1:4" ht="48" x14ac:dyDescent="0.25">
      <c r="A23" s="14" t="s">
        <v>40</v>
      </c>
      <c r="B23" s="4" t="s">
        <v>41</v>
      </c>
      <c r="C23" s="6">
        <v>1</v>
      </c>
      <c r="D23" s="9">
        <v>148900</v>
      </c>
    </row>
    <row r="24" spans="1:4" s="13" customFormat="1" x14ac:dyDescent="0.25">
      <c r="A24" s="437" t="s">
        <v>42</v>
      </c>
      <c r="B24" s="437"/>
      <c r="C24" s="10">
        <f t="shared" ref="C24:D24" si="3">C20+C18</f>
        <v>10</v>
      </c>
      <c r="D24" s="11">
        <f t="shared" si="3"/>
        <v>653602</v>
      </c>
    </row>
    <row r="25" spans="1:4" ht="36" x14ac:dyDescent="0.25">
      <c r="A25" s="14" t="s">
        <v>43</v>
      </c>
      <c r="B25" s="4" t="s">
        <v>44</v>
      </c>
      <c r="C25" s="6">
        <v>6</v>
      </c>
      <c r="D25" s="9">
        <v>557416.6</v>
      </c>
    </row>
    <row r="26" spans="1:4" ht="24" x14ac:dyDescent="0.25">
      <c r="A26" s="14" t="s">
        <v>45</v>
      </c>
      <c r="B26" s="4" t="s">
        <v>46</v>
      </c>
      <c r="C26" s="6">
        <v>8</v>
      </c>
      <c r="D26" s="9">
        <v>555673.64</v>
      </c>
    </row>
    <row r="27" spans="1:4" ht="48" x14ac:dyDescent="0.25">
      <c r="A27" s="14" t="s">
        <v>47</v>
      </c>
      <c r="B27" s="4" t="s">
        <v>48</v>
      </c>
      <c r="C27" s="4"/>
      <c r="D27" s="9"/>
    </row>
    <row r="28" spans="1:4" s="13" customFormat="1" x14ac:dyDescent="0.25">
      <c r="A28" s="437" t="s">
        <v>49</v>
      </c>
      <c r="B28" s="437"/>
      <c r="C28" s="10">
        <f t="shared" ref="C28:D28" si="4">SUM(C25:C27)</f>
        <v>14</v>
      </c>
      <c r="D28" s="11">
        <f t="shared" si="4"/>
        <v>1113090.24</v>
      </c>
    </row>
    <row r="29" spans="1:4" ht="60" x14ac:dyDescent="0.25">
      <c r="A29" s="14" t="s">
        <v>50</v>
      </c>
      <c r="B29" s="4" t="s">
        <v>51</v>
      </c>
      <c r="C29" s="6">
        <v>2</v>
      </c>
      <c r="D29" s="9">
        <v>164998.60999999999</v>
      </c>
    </row>
    <row r="30" spans="1:4" ht="36" x14ac:dyDescent="0.25">
      <c r="A30" s="14" t="s">
        <v>52</v>
      </c>
      <c r="B30" s="4" t="s">
        <v>53</v>
      </c>
      <c r="C30" s="6"/>
      <c r="D30" s="9"/>
    </row>
    <row r="31" spans="1:4" ht="36" x14ac:dyDescent="0.25">
      <c r="A31" s="14" t="s">
        <v>54</v>
      </c>
      <c r="B31" s="4" t="s">
        <v>55</v>
      </c>
      <c r="C31" s="6">
        <v>2</v>
      </c>
      <c r="D31" s="9">
        <v>517120</v>
      </c>
    </row>
    <row r="32" spans="1:4" ht="48" x14ac:dyDescent="0.25">
      <c r="A32" s="14" t="s">
        <v>56</v>
      </c>
      <c r="B32" s="4" t="s">
        <v>123</v>
      </c>
      <c r="C32" s="6">
        <v>17</v>
      </c>
      <c r="D32" s="9">
        <v>248951.11</v>
      </c>
    </row>
    <row r="33" spans="1:6" s="13" customFormat="1" x14ac:dyDescent="0.2">
      <c r="A33" s="437" t="s">
        <v>58</v>
      </c>
      <c r="B33" s="439"/>
      <c r="C33" s="10">
        <f>SUM(C29:C32)</f>
        <v>21</v>
      </c>
      <c r="D33" s="11">
        <f t="shared" ref="D33" si="5">SUM(D29:D32)</f>
        <v>931069.72</v>
      </c>
      <c r="F33" s="67"/>
    </row>
    <row r="34" spans="1:6" s="13" customFormat="1" x14ac:dyDescent="0.25">
      <c r="A34" s="433" t="s">
        <v>59</v>
      </c>
      <c r="B34" s="433"/>
      <c r="C34" s="10">
        <f t="shared" ref="C34:D34" si="6">C33+C28+C24+C17+C13+C7</f>
        <v>89</v>
      </c>
      <c r="D34" s="16">
        <f t="shared" si="6"/>
        <v>7305547.46</v>
      </c>
    </row>
    <row r="35" spans="1:6" x14ac:dyDescent="0.25">
      <c r="A35" s="14" t="s">
        <v>60</v>
      </c>
      <c r="B35" s="4" t="s">
        <v>61</v>
      </c>
      <c r="C35" s="6">
        <v>3</v>
      </c>
      <c r="D35" s="9">
        <v>124000</v>
      </c>
    </row>
    <row r="36" spans="1:6" x14ac:dyDescent="0.25">
      <c r="A36" s="14" t="s">
        <v>62</v>
      </c>
      <c r="B36" s="4" t="s">
        <v>63</v>
      </c>
      <c r="C36" s="6">
        <v>1</v>
      </c>
      <c r="D36" s="9">
        <v>40000</v>
      </c>
    </row>
    <row r="37" spans="1:6" s="13" customFormat="1" x14ac:dyDescent="0.25">
      <c r="A37" s="433" t="s">
        <v>64</v>
      </c>
      <c r="B37" s="433"/>
      <c r="C37" s="10">
        <f t="shared" ref="C37:D37" si="7">SUM(C35:C36)</f>
        <v>4</v>
      </c>
      <c r="D37" s="11">
        <f t="shared" si="7"/>
        <v>164000</v>
      </c>
    </row>
    <row r="38" spans="1:6" x14ac:dyDescent="0.25">
      <c r="A38" s="14" t="s">
        <v>65</v>
      </c>
      <c r="B38" s="17" t="s">
        <v>66</v>
      </c>
      <c r="C38" s="6"/>
      <c r="D38" s="9">
        <v>1265452.54</v>
      </c>
    </row>
    <row r="39" spans="1:6" x14ac:dyDescent="0.25">
      <c r="A39" s="14" t="s">
        <v>67</v>
      </c>
      <c r="B39" s="17" t="s">
        <v>68</v>
      </c>
      <c r="C39" s="6"/>
      <c r="D39" s="9">
        <v>73920</v>
      </c>
    </row>
    <row r="40" spans="1:6" s="13" customFormat="1" x14ac:dyDescent="0.25">
      <c r="A40" s="438" t="s">
        <v>69</v>
      </c>
      <c r="B40" s="438"/>
      <c r="C40" s="10"/>
      <c r="D40" s="11">
        <f>SUM(D38:D39)</f>
        <v>1339372.54</v>
      </c>
    </row>
    <row r="41" spans="1:6" s="13" customFormat="1" x14ac:dyDescent="0.25">
      <c r="A41" s="433" t="s">
        <v>70</v>
      </c>
      <c r="B41" s="433"/>
      <c r="C41" s="10"/>
      <c r="D41" s="11">
        <f>D40+D37+D34</f>
        <v>8808920</v>
      </c>
    </row>
    <row r="42" spans="1:6" s="13" customFormat="1" x14ac:dyDescent="0.25">
      <c r="A42" s="47"/>
      <c r="B42" s="47"/>
      <c r="C42" s="48"/>
      <c r="D42" s="49"/>
    </row>
    <row r="43" spans="1:6" x14ac:dyDescent="0.2">
      <c r="C43" s="474"/>
      <c r="D43" s="474"/>
    </row>
    <row r="44" spans="1:6" ht="12.75" customHeight="1" x14ac:dyDescent="0.25">
      <c r="A44" s="433" t="s">
        <v>130</v>
      </c>
      <c r="B44" s="433"/>
      <c r="C44" s="446" t="s">
        <v>7</v>
      </c>
      <c r="D44" s="446"/>
    </row>
    <row r="45" spans="1:6" ht="54.75" customHeight="1" x14ac:dyDescent="0.25">
      <c r="A45" s="433"/>
      <c r="B45" s="433"/>
      <c r="C45" s="68" t="s">
        <v>74</v>
      </c>
      <c r="D45" s="3" t="s">
        <v>75</v>
      </c>
    </row>
    <row r="46" spans="1:6" x14ac:dyDescent="0.25">
      <c r="A46" s="14" t="s">
        <v>76</v>
      </c>
      <c r="B46" s="4" t="s">
        <v>77</v>
      </c>
      <c r="C46" s="69">
        <v>3092085.5</v>
      </c>
      <c r="D46" s="70">
        <f>C46/7305547.46</f>
        <v>0.4232517161691261</v>
      </c>
    </row>
    <row r="47" spans="1:6" x14ac:dyDescent="0.25">
      <c r="A47" s="14" t="s">
        <v>78</v>
      </c>
      <c r="B47" s="4" t="s">
        <v>79</v>
      </c>
      <c r="C47" s="69">
        <v>71000</v>
      </c>
      <c r="D47" s="70">
        <f t="shared" ref="D47:D54" si="8">C47/7305547.46</f>
        <v>9.7186419482928107E-3</v>
      </c>
    </row>
    <row r="48" spans="1:6" x14ac:dyDescent="0.25">
      <c r="A48" s="14" t="s">
        <v>80</v>
      </c>
      <c r="B48" s="4" t="s">
        <v>81</v>
      </c>
      <c r="C48" s="69">
        <v>1444700</v>
      </c>
      <c r="D48" s="70">
        <f t="shared" si="8"/>
        <v>0.19775383130561444</v>
      </c>
    </row>
    <row r="49" spans="1:4" x14ac:dyDescent="0.25">
      <c r="A49" s="14" t="s">
        <v>82</v>
      </c>
      <c r="B49" s="4" t="s">
        <v>83</v>
      </c>
      <c r="C49" s="69">
        <v>653602</v>
      </c>
      <c r="D49" s="70">
        <f t="shared" si="8"/>
        <v>8.9466532601240531E-2</v>
      </c>
    </row>
    <row r="50" spans="1:4" x14ac:dyDescent="0.25">
      <c r="A50" s="14"/>
      <c r="B50" s="19" t="s">
        <v>84</v>
      </c>
      <c r="C50" s="71">
        <f>SUM(C46:C49)</f>
        <v>5261387.5</v>
      </c>
      <c r="D50" s="72">
        <f t="shared" si="8"/>
        <v>0.72019072202427392</v>
      </c>
    </row>
    <row r="51" spans="1:4" x14ac:dyDescent="0.25">
      <c r="A51" s="14" t="s">
        <v>85</v>
      </c>
      <c r="B51" s="4" t="s">
        <v>86</v>
      </c>
      <c r="C51" s="69">
        <v>1113090.24</v>
      </c>
      <c r="D51" s="70">
        <f t="shared" si="8"/>
        <v>0.15236233096759597</v>
      </c>
    </row>
    <row r="52" spans="1:4" x14ac:dyDescent="0.25">
      <c r="A52" s="14" t="s">
        <v>87</v>
      </c>
      <c r="B52" s="4" t="s">
        <v>88</v>
      </c>
      <c r="C52" s="69">
        <v>931069.72</v>
      </c>
      <c r="D52" s="70">
        <f t="shared" si="8"/>
        <v>0.12744694700813017</v>
      </c>
    </row>
    <row r="53" spans="1:4" x14ac:dyDescent="0.25">
      <c r="A53" s="14"/>
      <c r="B53" s="19" t="s">
        <v>89</v>
      </c>
      <c r="C53" s="71">
        <f>SUM(C51:C52)</f>
        <v>2044159.96</v>
      </c>
      <c r="D53" s="73">
        <f t="shared" si="8"/>
        <v>0.27980927797572613</v>
      </c>
    </row>
    <row r="54" spans="1:4" x14ac:dyDescent="0.2">
      <c r="A54" s="60" t="s">
        <v>90</v>
      </c>
      <c r="B54" s="60" t="s">
        <v>91</v>
      </c>
      <c r="C54" s="74">
        <f>C53+C50</f>
        <v>7305547.46</v>
      </c>
      <c r="D54" s="75">
        <f t="shared" si="8"/>
        <v>1</v>
      </c>
    </row>
  </sheetData>
  <mergeCells count="17">
    <mergeCell ref="A40:B40"/>
    <mergeCell ref="A41:B41"/>
    <mergeCell ref="C43:D43"/>
    <mergeCell ref="A44:B45"/>
    <mergeCell ref="C44:D44"/>
    <mergeCell ref="A37:B37"/>
    <mergeCell ref="A1:D1"/>
    <mergeCell ref="A2:B3"/>
    <mergeCell ref="C2:D2"/>
    <mergeCell ref="C3:D3"/>
    <mergeCell ref="A7:B7"/>
    <mergeCell ref="A13:B13"/>
    <mergeCell ref="A17:B17"/>
    <mergeCell ref="A24:B24"/>
    <mergeCell ref="A28:B28"/>
    <mergeCell ref="A33:B33"/>
    <mergeCell ref="A34:B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B11" sqref="B11"/>
    </sheetView>
  </sheetViews>
  <sheetFormatPr defaultColWidth="9.85546875" defaultRowHeight="12" x14ac:dyDescent="0.25"/>
  <cols>
    <col min="1" max="1" width="6.7109375" style="13" customWidth="1"/>
    <col min="2" max="2" width="45.42578125" style="2" customWidth="1"/>
    <col min="3" max="3" width="7.5703125" style="1" customWidth="1"/>
    <col min="4" max="4" width="7.28515625" style="51" customWidth="1"/>
    <col min="5" max="5" width="10.5703125" style="2" customWidth="1"/>
    <col min="6" max="6" width="9.42578125" style="2" customWidth="1"/>
    <col min="7" max="230" width="9.85546875" style="2"/>
    <col min="231" max="231" width="4.5703125" style="2" customWidth="1"/>
    <col min="232" max="232" width="9.140625" style="2" customWidth="1"/>
    <col min="233" max="233" width="44.140625" style="2" customWidth="1"/>
    <col min="234" max="234" width="5.5703125" style="2" customWidth="1"/>
    <col min="235" max="235" width="9.85546875" style="2" customWidth="1"/>
    <col min="236" max="236" width="10.7109375" style="2" customWidth="1"/>
    <col min="237" max="237" width="5.85546875" style="2" customWidth="1"/>
    <col min="238" max="238" width="11.28515625" style="2" customWidth="1"/>
    <col min="239" max="239" width="8.42578125" style="2" customWidth="1"/>
    <col min="240" max="240" width="8.5703125" style="2" customWidth="1"/>
    <col min="241" max="241" width="7" style="2" customWidth="1"/>
    <col min="242" max="242" width="6.28515625" style="2" customWidth="1"/>
    <col min="243" max="486" width="9.85546875" style="2"/>
    <col min="487" max="487" width="4.5703125" style="2" customWidth="1"/>
    <col min="488" max="488" width="9.140625" style="2" customWidth="1"/>
    <col min="489" max="489" width="44.140625" style="2" customWidth="1"/>
    <col min="490" max="490" width="5.5703125" style="2" customWidth="1"/>
    <col min="491" max="491" width="9.85546875" style="2" customWidth="1"/>
    <col min="492" max="492" width="10.7109375" style="2" customWidth="1"/>
    <col min="493" max="493" width="5.85546875" style="2" customWidth="1"/>
    <col min="494" max="494" width="11.28515625" style="2" customWidth="1"/>
    <col min="495" max="495" width="8.42578125" style="2" customWidth="1"/>
    <col min="496" max="496" width="8.5703125" style="2" customWidth="1"/>
    <col min="497" max="497" width="7" style="2" customWidth="1"/>
    <col min="498" max="498" width="6.28515625" style="2" customWidth="1"/>
    <col min="499" max="742" width="9.85546875" style="2"/>
    <col min="743" max="743" width="4.5703125" style="2" customWidth="1"/>
    <col min="744" max="744" width="9.140625" style="2" customWidth="1"/>
    <col min="745" max="745" width="44.140625" style="2" customWidth="1"/>
    <col min="746" max="746" width="5.5703125" style="2" customWidth="1"/>
    <col min="747" max="747" width="9.85546875" style="2" customWidth="1"/>
    <col min="748" max="748" width="10.7109375" style="2" customWidth="1"/>
    <col min="749" max="749" width="5.85546875" style="2" customWidth="1"/>
    <col min="750" max="750" width="11.28515625" style="2" customWidth="1"/>
    <col min="751" max="751" width="8.42578125" style="2" customWidth="1"/>
    <col min="752" max="752" width="8.5703125" style="2" customWidth="1"/>
    <col min="753" max="753" width="7" style="2" customWidth="1"/>
    <col min="754" max="754" width="6.28515625" style="2" customWidth="1"/>
    <col min="755" max="998" width="9.85546875" style="2"/>
    <col min="999" max="999" width="4.5703125" style="2" customWidth="1"/>
    <col min="1000" max="1000" width="9.140625" style="2" customWidth="1"/>
    <col min="1001" max="1001" width="44.140625" style="2" customWidth="1"/>
    <col min="1002" max="1002" width="5.5703125" style="2" customWidth="1"/>
    <col min="1003" max="1003" width="9.85546875" style="2" customWidth="1"/>
    <col min="1004" max="1004" width="10.7109375" style="2" customWidth="1"/>
    <col min="1005" max="1005" width="5.85546875" style="2" customWidth="1"/>
    <col min="1006" max="1006" width="11.28515625" style="2" customWidth="1"/>
    <col min="1007" max="1007" width="8.42578125" style="2" customWidth="1"/>
    <col min="1008" max="1008" width="8.5703125" style="2" customWidth="1"/>
    <col min="1009" max="1009" width="7" style="2" customWidth="1"/>
    <col min="1010" max="1010" width="6.28515625" style="2" customWidth="1"/>
    <col min="1011" max="1254" width="9.85546875" style="2"/>
    <col min="1255" max="1255" width="4.5703125" style="2" customWidth="1"/>
    <col min="1256" max="1256" width="9.140625" style="2" customWidth="1"/>
    <col min="1257" max="1257" width="44.140625" style="2" customWidth="1"/>
    <col min="1258" max="1258" width="5.5703125" style="2" customWidth="1"/>
    <col min="1259" max="1259" width="9.85546875" style="2" customWidth="1"/>
    <col min="1260" max="1260" width="10.7109375" style="2" customWidth="1"/>
    <col min="1261" max="1261" width="5.85546875" style="2" customWidth="1"/>
    <col min="1262" max="1262" width="11.28515625" style="2" customWidth="1"/>
    <col min="1263" max="1263" width="8.42578125" style="2" customWidth="1"/>
    <col min="1264" max="1264" width="8.5703125" style="2" customWidth="1"/>
    <col min="1265" max="1265" width="7" style="2" customWidth="1"/>
    <col min="1266" max="1266" width="6.28515625" style="2" customWidth="1"/>
    <col min="1267" max="1510" width="9.85546875" style="2"/>
    <col min="1511" max="1511" width="4.5703125" style="2" customWidth="1"/>
    <col min="1512" max="1512" width="9.140625" style="2" customWidth="1"/>
    <col min="1513" max="1513" width="44.140625" style="2" customWidth="1"/>
    <col min="1514" max="1514" width="5.5703125" style="2" customWidth="1"/>
    <col min="1515" max="1515" width="9.85546875" style="2" customWidth="1"/>
    <col min="1516" max="1516" width="10.7109375" style="2" customWidth="1"/>
    <col min="1517" max="1517" width="5.85546875" style="2" customWidth="1"/>
    <col min="1518" max="1518" width="11.28515625" style="2" customWidth="1"/>
    <col min="1519" max="1519" width="8.42578125" style="2" customWidth="1"/>
    <col min="1520" max="1520" width="8.5703125" style="2" customWidth="1"/>
    <col min="1521" max="1521" width="7" style="2" customWidth="1"/>
    <col min="1522" max="1522" width="6.28515625" style="2" customWidth="1"/>
    <col min="1523" max="1766" width="9.85546875" style="2"/>
    <col min="1767" max="1767" width="4.5703125" style="2" customWidth="1"/>
    <col min="1768" max="1768" width="9.140625" style="2" customWidth="1"/>
    <col min="1769" max="1769" width="44.140625" style="2" customWidth="1"/>
    <col min="1770" max="1770" width="5.5703125" style="2" customWidth="1"/>
    <col min="1771" max="1771" width="9.85546875" style="2" customWidth="1"/>
    <col min="1772" max="1772" width="10.7109375" style="2" customWidth="1"/>
    <col min="1773" max="1773" width="5.85546875" style="2" customWidth="1"/>
    <col min="1774" max="1774" width="11.28515625" style="2" customWidth="1"/>
    <col min="1775" max="1775" width="8.42578125" style="2" customWidth="1"/>
    <col min="1776" max="1776" width="8.5703125" style="2" customWidth="1"/>
    <col min="1777" max="1777" width="7" style="2" customWidth="1"/>
    <col min="1778" max="1778" width="6.28515625" style="2" customWidth="1"/>
    <col min="1779" max="2022" width="9.85546875" style="2"/>
    <col min="2023" max="2023" width="4.5703125" style="2" customWidth="1"/>
    <col min="2024" max="2024" width="9.140625" style="2" customWidth="1"/>
    <col min="2025" max="2025" width="44.140625" style="2" customWidth="1"/>
    <col min="2026" max="2026" width="5.5703125" style="2" customWidth="1"/>
    <col min="2027" max="2027" width="9.85546875" style="2" customWidth="1"/>
    <col min="2028" max="2028" width="10.7109375" style="2" customWidth="1"/>
    <col min="2029" max="2029" width="5.85546875" style="2" customWidth="1"/>
    <col min="2030" max="2030" width="11.28515625" style="2" customWidth="1"/>
    <col min="2031" max="2031" width="8.42578125" style="2" customWidth="1"/>
    <col min="2032" max="2032" width="8.5703125" style="2" customWidth="1"/>
    <col min="2033" max="2033" width="7" style="2" customWidth="1"/>
    <col min="2034" max="2034" width="6.28515625" style="2" customWidth="1"/>
    <col min="2035" max="2278" width="9.85546875" style="2"/>
    <col min="2279" max="2279" width="4.5703125" style="2" customWidth="1"/>
    <col min="2280" max="2280" width="9.140625" style="2" customWidth="1"/>
    <col min="2281" max="2281" width="44.140625" style="2" customWidth="1"/>
    <col min="2282" max="2282" width="5.5703125" style="2" customWidth="1"/>
    <col min="2283" max="2283" width="9.85546875" style="2" customWidth="1"/>
    <col min="2284" max="2284" width="10.7109375" style="2" customWidth="1"/>
    <col min="2285" max="2285" width="5.85546875" style="2" customWidth="1"/>
    <col min="2286" max="2286" width="11.28515625" style="2" customWidth="1"/>
    <col min="2287" max="2287" width="8.42578125" style="2" customWidth="1"/>
    <col min="2288" max="2288" width="8.5703125" style="2" customWidth="1"/>
    <col min="2289" max="2289" width="7" style="2" customWidth="1"/>
    <col min="2290" max="2290" width="6.28515625" style="2" customWidth="1"/>
    <col min="2291" max="2534" width="9.85546875" style="2"/>
    <col min="2535" max="2535" width="4.5703125" style="2" customWidth="1"/>
    <col min="2536" max="2536" width="9.140625" style="2" customWidth="1"/>
    <col min="2537" max="2537" width="44.140625" style="2" customWidth="1"/>
    <col min="2538" max="2538" width="5.5703125" style="2" customWidth="1"/>
    <col min="2539" max="2539" width="9.85546875" style="2" customWidth="1"/>
    <col min="2540" max="2540" width="10.7109375" style="2" customWidth="1"/>
    <col min="2541" max="2541" width="5.85546875" style="2" customWidth="1"/>
    <col min="2542" max="2542" width="11.28515625" style="2" customWidth="1"/>
    <col min="2543" max="2543" width="8.42578125" style="2" customWidth="1"/>
    <col min="2544" max="2544" width="8.5703125" style="2" customWidth="1"/>
    <col min="2545" max="2545" width="7" style="2" customWidth="1"/>
    <col min="2546" max="2546" width="6.28515625" style="2" customWidth="1"/>
    <col min="2547" max="2790" width="9.85546875" style="2"/>
    <col min="2791" max="2791" width="4.5703125" style="2" customWidth="1"/>
    <col min="2792" max="2792" width="9.140625" style="2" customWidth="1"/>
    <col min="2793" max="2793" width="44.140625" style="2" customWidth="1"/>
    <col min="2794" max="2794" width="5.5703125" style="2" customWidth="1"/>
    <col min="2795" max="2795" width="9.85546875" style="2" customWidth="1"/>
    <col min="2796" max="2796" width="10.7109375" style="2" customWidth="1"/>
    <col min="2797" max="2797" width="5.85546875" style="2" customWidth="1"/>
    <col min="2798" max="2798" width="11.28515625" style="2" customWidth="1"/>
    <col min="2799" max="2799" width="8.42578125" style="2" customWidth="1"/>
    <col min="2800" max="2800" width="8.5703125" style="2" customWidth="1"/>
    <col min="2801" max="2801" width="7" style="2" customWidth="1"/>
    <col min="2802" max="2802" width="6.28515625" style="2" customWidth="1"/>
    <col min="2803" max="3046" width="9.85546875" style="2"/>
    <col min="3047" max="3047" width="4.5703125" style="2" customWidth="1"/>
    <col min="3048" max="3048" width="9.140625" style="2" customWidth="1"/>
    <col min="3049" max="3049" width="44.140625" style="2" customWidth="1"/>
    <col min="3050" max="3050" width="5.5703125" style="2" customWidth="1"/>
    <col min="3051" max="3051" width="9.85546875" style="2" customWidth="1"/>
    <col min="3052" max="3052" width="10.7109375" style="2" customWidth="1"/>
    <col min="3053" max="3053" width="5.85546875" style="2" customWidth="1"/>
    <col min="3054" max="3054" width="11.28515625" style="2" customWidth="1"/>
    <col min="3055" max="3055" width="8.42578125" style="2" customWidth="1"/>
    <col min="3056" max="3056" width="8.5703125" style="2" customWidth="1"/>
    <col min="3057" max="3057" width="7" style="2" customWidth="1"/>
    <col min="3058" max="3058" width="6.28515625" style="2" customWidth="1"/>
    <col min="3059" max="3302" width="9.85546875" style="2"/>
    <col min="3303" max="3303" width="4.5703125" style="2" customWidth="1"/>
    <col min="3304" max="3304" width="9.140625" style="2" customWidth="1"/>
    <col min="3305" max="3305" width="44.140625" style="2" customWidth="1"/>
    <col min="3306" max="3306" width="5.5703125" style="2" customWidth="1"/>
    <col min="3307" max="3307" width="9.85546875" style="2" customWidth="1"/>
    <col min="3308" max="3308" width="10.7109375" style="2" customWidth="1"/>
    <col min="3309" max="3309" width="5.85546875" style="2" customWidth="1"/>
    <col min="3310" max="3310" width="11.28515625" style="2" customWidth="1"/>
    <col min="3311" max="3311" width="8.42578125" style="2" customWidth="1"/>
    <col min="3312" max="3312" width="8.5703125" style="2" customWidth="1"/>
    <col min="3313" max="3313" width="7" style="2" customWidth="1"/>
    <col min="3314" max="3314" width="6.28515625" style="2" customWidth="1"/>
    <col min="3315" max="3558" width="9.85546875" style="2"/>
    <col min="3559" max="3559" width="4.5703125" style="2" customWidth="1"/>
    <col min="3560" max="3560" width="9.140625" style="2" customWidth="1"/>
    <col min="3561" max="3561" width="44.140625" style="2" customWidth="1"/>
    <col min="3562" max="3562" width="5.5703125" style="2" customWidth="1"/>
    <col min="3563" max="3563" width="9.85546875" style="2" customWidth="1"/>
    <col min="3564" max="3564" width="10.7109375" style="2" customWidth="1"/>
    <col min="3565" max="3565" width="5.85546875" style="2" customWidth="1"/>
    <col min="3566" max="3566" width="11.28515625" style="2" customWidth="1"/>
    <col min="3567" max="3567" width="8.42578125" style="2" customWidth="1"/>
    <col min="3568" max="3568" width="8.5703125" style="2" customWidth="1"/>
    <col min="3569" max="3569" width="7" style="2" customWidth="1"/>
    <col min="3570" max="3570" width="6.28515625" style="2" customWidth="1"/>
    <col min="3571" max="3814" width="9.85546875" style="2"/>
    <col min="3815" max="3815" width="4.5703125" style="2" customWidth="1"/>
    <col min="3816" max="3816" width="9.140625" style="2" customWidth="1"/>
    <col min="3817" max="3817" width="44.140625" style="2" customWidth="1"/>
    <col min="3818" max="3818" width="5.5703125" style="2" customWidth="1"/>
    <col min="3819" max="3819" width="9.85546875" style="2" customWidth="1"/>
    <col min="3820" max="3820" width="10.7109375" style="2" customWidth="1"/>
    <col min="3821" max="3821" width="5.85546875" style="2" customWidth="1"/>
    <col min="3822" max="3822" width="11.28515625" style="2" customWidth="1"/>
    <col min="3823" max="3823" width="8.42578125" style="2" customWidth="1"/>
    <col min="3824" max="3824" width="8.5703125" style="2" customWidth="1"/>
    <col min="3825" max="3825" width="7" style="2" customWidth="1"/>
    <col min="3826" max="3826" width="6.28515625" style="2" customWidth="1"/>
    <col min="3827" max="4070" width="9.85546875" style="2"/>
    <col min="4071" max="4071" width="4.5703125" style="2" customWidth="1"/>
    <col min="4072" max="4072" width="9.140625" style="2" customWidth="1"/>
    <col min="4073" max="4073" width="44.140625" style="2" customWidth="1"/>
    <col min="4074" max="4074" width="5.5703125" style="2" customWidth="1"/>
    <col min="4075" max="4075" width="9.85546875" style="2" customWidth="1"/>
    <col min="4076" max="4076" width="10.7109375" style="2" customWidth="1"/>
    <col min="4077" max="4077" width="5.85546875" style="2" customWidth="1"/>
    <col min="4078" max="4078" width="11.28515625" style="2" customWidth="1"/>
    <col min="4079" max="4079" width="8.42578125" style="2" customWidth="1"/>
    <col min="4080" max="4080" width="8.5703125" style="2" customWidth="1"/>
    <col min="4081" max="4081" width="7" style="2" customWidth="1"/>
    <col min="4082" max="4082" width="6.28515625" style="2" customWidth="1"/>
    <col min="4083" max="4326" width="9.85546875" style="2"/>
    <col min="4327" max="4327" width="4.5703125" style="2" customWidth="1"/>
    <col min="4328" max="4328" width="9.140625" style="2" customWidth="1"/>
    <col min="4329" max="4329" width="44.140625" style="2" customWidth="1"/>
    <col min="4330" max="4330" width="5.5703125" style="2" customWidth="1"/>
    <col min="4331" max="4331" width="9.85546875" style="2" customWidth="1"/>
    <col min="4332" max="4332" width="10.7109375" style="2" customWidth="1"/>
    <col min="4333" max="4333" width="5.85546875" style="2" customWidth="1"/>
    <col min="4334" max="4334" width="11.28515625" style="2" customWidth="1"/>
    <col min="4335" max="4335" width="8.42578125" style="2" customWidth="1"/>
    <col min="4336" max="4336" width="8.5703125" style="2" customWidth="1"/>
    <col min="4337" max="4337" width="7" style="2" customWidth="1"/>
    <col min="4338" max="4338" width="6.28515625" style="2" customWidth="1"/>
    <col min="4339" max="4582" width="9.85546875" style="2"/>
    <col min="4583" max="4583" width="4.5703125" style="2" customWidth="1"/>
    <col min="4584" max="4584" width="9.140625" style="2" customWidth="1"/>
    <col min="4585" max="4585" width="44.140625" style="2" customWidth="1"/>
    <col min="4586" max="4586" width="5.5703125" style="2" customWidth="1"/>
    <col min="4587" max="4587" width="9.85546875" style="2" customWidth="1"/>
    <col min="4588" max="4588" width="10.7109375" style="2" customWidth="1"/>
    <col min="4589" max="4589" width="5.85546875" style="2" customWidth="1"/>
    <col min="4590" max="4590" width="11.28515625" style="2" customWidth="1"/>
    <col min="4591" max="4591" width="8.42578125" style="2" customWidth="1"/>
    <col min="4592" max="4592" width="8.5703125" style="2" customWidth="1"/>
    <col min="4593" max="4593" width="7" style="2" customWidth="1"/>
    <col min="4594" max="4594" width="6.28515625" style="2" customWidth="1"/>
    <col min="4595" max="4838" width="9.85546875" style="2"/>
    <col min="4839" max="4839" width="4.5703125" style="2" customWidth="1"/>
    <col min="4840" max="4840" width="9.140625" style="2" customWidth="1"/>
    <col min="4841" max="4841" width="44.140625" style="2" customWidth="1"/>
    <col min="4842" max="4842" width="5.5703125" style="2" customWidth="1"/>
    <col min="4843" max="4843" width="9.85546875" style="2" customWidth="1"/>
    <col min="4844" max="4844" width="10.7109375" style="2" customWidth="1"/>
    <col min="4845" max="4845" width="5.85546875" style="2" customWidth="1"/>
    <col min="4846" max="4846" width="11.28515625" style="2" customWidth="1"/>
    <col min="4847" max="4847" width="8.42578125" style="2" customWidth="1"/>
    <col min="4848" max="4848" width="8.5703125" style="2" customWidth="1"/>
    <col min="4849" max="4849" width="7" style="2" customWidth="1"/>
    <col min="4850" max="4850" width="6.28515625" style="2" customWidth="1"/>
    <col min="4851" max="5094" width="9.85546875" style="2"/>
    <col min="5095" max="5095" width="4.5703125" style="2" customWidth="1"/>
    <col min="5096" max="5096" width="9.140625" style="2" customWidth="1"/>
    <col min="5097" max="5097" width="44.140625" style="2" customWidth="1"/>
    <col min="5098" max="5098" width="5.5703125" style="2" customWidth="1"/>
    <col min="5099" max="5099" width="9.85546875" style="2" customWidth="1"/>
    <col min="5100" max="5100" width="10.7109375" style="2" customWidth="1"/>
    <col min="5101" max="5101" width="5.85546875" style="2" customWidth="1"/>
    <col min="5102" max="5102" width="11.28515625" style="2" customWidth="1"/>
    <col min="5103" max="5103" width="8.42578125" style="2" customWidth="1"/>
    <col min="5104" max="5104" width="8.5703125" style="2" customWidth="1"/>
    <col min="5105" max="5105" width="7" style="2" customWidth="1"/>
    <col min="5106" max="5106" width="6.28515625" style="2" customWidth="1"/>
    <col min="5107" max="5350" width="9.85546875" style="2"/>
    <col min="5351" max="5351" width="4.5703125" style="2" customWidth="1"/>
    <col min="5352" max="5352" width="9.140625" style="2" customWidth="1"/>
    <col min="5353" max="5353" width="44.140625" style="2" customWidth="1"/>
    <col min="5354" max="5354" width="5.5703125" style="2" customWidth="1"/>
    <col min="5355" max="5355" width="9.85546875" style="2" customWidth="1"/>
    <col min="5356" max="5356" width="10.7109375" style="2" customWidth="1"/>
    <col min="5357" max="5357" width="5.85546875" style="2" customWidth="1"/>
    <col min="5358" max="5358" width="11.28515625" style="2" customWidth="1"/>
    <col min="5359" max="5359" width="8.42578125" style="2" customWidth="1"/>
    <col min="5360" max="5360" width="8.5703125" style="2" customWidth="1"/>
    <col min="5361" max="5361" width="7" style="2" customWidth="1"/>
    <col min="5362" max="5362" width="6.28515625" style="2" customWidth="1"/>
    <col min="5363" max="5606" width="9.85546875" style="2"/>
    <col min="5607" max="5607" width="4.5703125" style="2" customWidth="1"/>
    <col min="5608" max="5608" width="9.140625" style="2" customWidth="1"/>
    <col min="5609" max="5609" width="44.140625" style="2" customWidth="1"/>
    <col min="5610" max="5610" width="5.5703125" style="2" customWidth="1"/>
    <col min="5611" max="5611" width="9.85546875" style="2" customWidth="1"/>
    <col min="5612" max="5612" width="10.7109375" style="2" customWidth="1"/>
    <col min="5613" max="5613" width="5.85546875" style="2" customWidth="1"/>
    <col min="5614" max="5614" width="11.28515625" style="2" customWidth="1"/>
    <col min="5615" max="5615" width="8.42578125" style="2" customWidth="1"/>
    <col min="5616" max="5616" width="8.5703125" style="2" customWidth="1"/>
    <col min="5617" max="5617" width="7" style="2" customWidth="1"/>
    <col min="5618" max="5618" width="6.28515625" style="2" customWidth="1"/>
    <col min="5619" max="5862" width="9.85546875" style="2"/>
    <col min="5863" max="5863" width="4.5703125" style="2" customWidth="1"/>
    <col min="5864" max="5864" width="9.140625" style="2" customWidth="1"/>
    <col min="5865" max="5865" width="44.140625" style="2" customWidth="1"/>
    <col min="5866" max="5866" width="5.5703125" style="2" customWidth="1"/>
    <col min="5867" max="5867" width="9.85546875" style="2" customWidth="1"/>
    <col min="5868" max="5868" width="10.7109375" style="2" customWidth="1"/>
    <col min="5869" max="5869" width="5.85546875" style="2" customWidth="1"/>
    <col min="5870" max="5870" width="11.28515625" style="2" customWidth="1"/>
    <col min="5871" max="5871" width="8.42578125" style="2" customWidth="1"/>
    <col min="5872" max="5872" width="8.5703125" style="2" customWidth="1"/>
    <col min="5873" max="5873" width="7" style="2" customWidth="1"/>
    <col min="5874" max="5874" width="6.28515625" style="2" customWidth="1"/>
    <col min="5875" max="6118" width="9.85546875" style="2"/>
    <col min="6119" max="6119" width="4.5703125" style="2" customWidth="1"/>
    <col min="6120" max="6120" width="9.140625" style="2" customWidth="1"/>
    <col min="6121" max="6121" width="44.140625" style="2" customWidth="1"/>
    <col min="6122" max="6122" width="5.5703125" style="2" customWidth="1"/>
    <col min="6123" max="6123" width="9.85546875" style="2" customWidth="1"/>
    <col min="6124" max="6124" width="10.7109375" style="2" customWidth="1"/>
    <col min="6125" max="6125" width="5.85546875" style="2" customWidth="1"/>
    <col min="6126" max="6126" width="11.28515625" style="2" customWidth="1"/>
    <col min="6127" max="6127" width="8.42578125" style="2" customWidth="1"/>
    <col min="6128" max="6128" width="8.5703125" style="2" customWidth="1"/>
    <col min="6129" max="6129" width="7" style="2" customWidth="1"/>
    <col min="6130" max="6130" width="6.28515625" style="2" customWidth="1"/>
    <col min="6131" max="6374" width="9.85546875" style="2"/>
    <col min="6375" max="6375" width="4.5703125" style="2" customWidth="1"/>
    <col min="6376" max="6376" width="9.140625" style="2" customWidth="1"/>
    <col min="6377" max="6377" width="44.140625" style="2" customWidth="1"/>
    <col min="6378" max="6378" width="5.5703125" style="2" customWidth="1"/>
    <col min="6379" max="6379" width="9.85546875" style="2" customWidth="1"/>
    <col min="6380" max="6380" width="10.7109375" style="2" customWidth="1"/>
    <col min="6381" max="6381" width="5.85546875" style="2" customWidth="1"/>
    <col min="6382" max="6382" width="11.28515625" style="2" customWidth="1"/>
    <col min="6383" max="6383" width="8.42578125" style="2" customWidth="1"/>
    <col min="6384" max="6384" width="8.5703125" style="2" customWidth="1"/>
    <col min="6385" max="6385" width="7" style="2" customWidth="1"/>
    <col min="6386" max="6386" width="6.28515625" style="2" customWidth="1"/>
    <col min="6387" max="6630" width="9.85546875" style="2"/>
    <col min="6631" max="6631" width="4.5703125" style="2" customWidth="1"/>
    <col min="6632" max="6632" width="9.140625" style="2" customWidth="1"/>
    <col min="6633" max="6633" width="44.140625" style="2" customWidth="1"/>
    <col min="6634" max="6634" width="5.5703125" style="2" customWidth="1"/>
    <col min="6635" max="6635" width="9.85546875" style="2" customWidth="1"/>
    <col min="6636" max="6636" width="10.7109375" style="2" customWidth="1"/>
    <col min="6637" max="6637" width="5.85546875" style="2" customWidth="1"/>
    <col min="6638" max="6638" width="11.28515625" style="2" customWidth="1"/>
    <col min="6639" max="6639" width="8.42578125" style="2" customWidth="1"/>
    <col min="6640" max="6640" width="8.5703125" style="2" customWidth="1"/>
    <col min="6641" max="6641" width="7" style="2" customWidth="1"/>
    <col min="6642" max="6642" width="6.28515625" style="2" customWidth="1"/>
    <col min="6643" max="6886" width="9.85546875" style="2"/>
    <col min="6887" max="6887" width="4.5703125" style="2" customWidth="1"/>
    <col min="6888" max="6888" width="9.140625" style="2" customWidth="1"/>
    <col min="6889" max="6889" width="44.140625" style="2" customWidth="1"/>
    <col min="6890" max="6890" width="5.5703125" style="2" customWidth="1"/>
    <col min="6891" max="6891" width="9.85546875" style="2" customWidth="1"/>
    <col min="6892" max="6892" width="10.7109375" style="2" customWidth="1"/>
    <col min="6893" max="6893" width="5.85546875" style="2" customWidth="1"/>
    <col min="6894" max="6894" width="11.28515625" style="2" customWidth="1"/>
    <col min="6895" max="6895" width="8.42578125" style="2" customWidth="1"/>
    <col min="6896" max="6896" width="8.5703125" style="2" customWidth="1"/>
    <col min="6897" max="6897" width="7" style="2" customWidth="1"/>
    <col min="6898" max="6898" width="6.28515625" style="2" customWidth="1"/>
    <col min="6899" max="7142" width="9.85546875" style="2"/>
    <col min="7143" max="7143" width="4.5703125" style="2" customWidth="1"/>
    <col min="7144" max="7144" width="9.140625" style="2" customWidth="1"/>
    <col min="7145" max="7145" width="44.140625" style="2" customWidth="1"/>
    <col min="7146" max="7146" width="5.5703125" style="2" customWidth="1"/>
    <col min="7147" max="7147" width="9.85546875" style="2" customWidth="1"/>
    <col min="7148" max="7148" width="10.7109375" style="2" customWidth="1"/>
    <col min="7149" max="7149" width="5.85546875" style="2" customWidth="1"/>
    <col min="7150" max="7150" width="11.28515625" style="2" customWidth="1"/>
    <col min="7151" max="7151" width="8.42578125" style="2" customWidth="1"/>
    <col min="7152" max="7152" width="8.5703125" style="2" customWidth="1"/>
    <col min="7153" max="7153" width="7" style="2" customWidth="1"/>
    <col min="7154" max="7154" width="6.28515625" style="2" customWidth="1"/>
    <col min="7155" max="7398" width="9.85546875" style="2"/>
    <col min="7399" max="7399" width="4.5703125" style="2" customWidth="1"/>
    <col min="7400" max="7400" width="9.140625" style="2" customWidth="1"/>
    <col min="7401" max="7401" width="44.140625" style="2" customWidth="1"/>
    <col min="7402" max="7402" width="5.5703125" style="2" customWidth="1"/>
    <col min="7403" max="7403" width="9.85546875" style="2" customWidth="1"/>
    <col min="7404" max="7404" width="10.7109375" style="2" customWidth="1"/>
    <col min="7405" max="7405" width="5.85546875" style="2" customWidth="1"/>
    <col min="7406" max="7406" width="11.28515625" style="2" customWidth="1"/>
    <col min="7407" max="7407" width="8.42578125" style="2" customWidth="1"/>
    <col min="7408" max="7408" width="8.5703125" style="2" customWidth="1"/>
    <col min="7409" max="7409" width="7" style="2" customWidth="1"/>
    <col min="7410" max="7410" width="6.28515625" style="2" customWidth="1"/>
    <col min="7411" max="7654" width="9.85546875" style="2"/>
    <col min="7655" max="7655" width="4.5703125" style="2" customWidth="1"/>
    <col min="7656" max="7656" width="9.140625" style="2" customWidth="1"/>
    <col min="7657" max="7657" width="44.140625" style="2" customWidth="1"/>
    <col min="7658" max="7658" width="5.5703125" style="2" customWidth="1"/>
    <col min="7659" max="7659" width="9.85546875" style="2" customWidth="1"/>
    <col min="7660" max="7660" width="10.7109375" style="2" customWidth="1"/>
    <col min="7661" max="7661" width="5.85546875" style="2" customWidth="1"/>
    <col min="7662" max="7662" width="11.28515625" style="2" customWidth="1"/>
    <col min="7663" max="7663" width="8.42578125" style="2" customWidth="1"/>
    <col min="7664" max="7664" width="8.5703125" style="2" customWidth="1"/>
    <col min="7665" max="7665" width="7" style="2" customWidth="1"/>
    <col min="7666" max="7666" width="6.28515625" style="2" customWidth="1"/>
    <col min="7667" max="7910" width="9.85546875" style="2"/>
    <col min="7911" max="7911" width="4.5703125" style="2" customWidth="1"/>
    <col min="7912" max="7912" width="9.140625" style="2" customWidth="1"/>
    <col min="7913" max="7913" width="44.140625" style="2" customWidth="1"/>
    <col min="7914" max="7914" width="5.5703125" style="2" customWidth="1"/>
    <col min="7915" max="7915" width="9.85546875" style="2" customWidth="1"/>
    <col min="7916" max="7916" width="10.7109375" style="2" customWidth="1"/>
    <col min="7917" max="7917" width="5.85546875" style="2" customWidth="1"/>
    <col min="7918" max="7918" width="11.28515625" style="2" customWidth="1"/>
    <col min="7919" max="7919" width="8.42578125" style="2" customWidth="1"/>
    <col min="7920" max="7920" width="8.5703125" style="2" customWidth="1"/>
    <col min="7921" max="7921" width="7" style="2" customWidth="1"/>
    <col min="7922" max="7922" width="6.28515625" style="2" customWidth="1"/>
    <col min="7923" max="8166" width="9.85546875" style="2"/>
    <col min="8167" max="8167" width="4.5703125" style="2" customWidth="1"/>
    <col min="8168" max="8168" width="9.140625" style="2" customWidth="1"/>
    <col min="8169" max="8169" width="44.140625" style="2" customWidth="1"/>
    <col min="8170" max="8170" width="5.5703125" style="2" customWidth="1"/>
    <col min="8171" max="8171" width="9.85546875" style="2" customWidth="1"/>
    <col min="8172" max="8172" width="10.7109375" style="2" customWidth="1"/>
    <col min="8173" max="8173" width="5.85546875" style="2" customWidth="1"/>
    <col min="8174" max="8174" width="11.28515625" style="2" customWidth="1"/>
    <col min="8175" max="8175" width="8.42578125" style="2" customWidth="1"/>
    <col min="8176" max="8176" width="8.5703125" style="2" customWidth="1"/>
    <col min="8177" max="8177" width="7" style="2" customWidth="1"/>
    <col min="8178" max="8178" width="6.28515625" style="2" customWidth="1"/>
    <col min="8179" max="8422" width="9.85546875" style="2"/>
    <col min="8423" max="8423" width="4.5703125" style="2" customWidth="1"/>
    <col min="8424" max="8424" width="9.140625" style="2" customWidth="1"/>
    <col min="8425" max="8425" width="44.140625" style="2" customWidth="1"/>
    <col min="8426" max="8426" width="5.5703125" style="2" customWidth="1"/>
    <col min="8427" max="8427" width="9.85546875" style="2" customWidth="1"/>
    <col min="8428" max="8428" width="10.7109375" style="2" customWidth="1"/>
    <col min="8429" max="8429" width="5.85546875" style="2" customWidth="1"/>
    <col min="8430" max="8430" width="11.28515625" style="2" customWidth="1"/>
    <col min="8431" max="8431" width="8.42578125" style="2" customWidth="1"/>
    <col min="8432" max="8432" width="8.5703125" style="2" customWidth="1"/>
    <col min="8433" max="8433" width="7" style="2" customWidth="1"/>
    <col min="8434" max="8434" width="6.28515625" style="2" customWidth="1"/>
    <col min="8435" max="8678" width="9.85546875" style="2"/>
    <col min="8679" max="8679" width="4.5703125" style="2" customWidth="1"/>
    <col min="8680" max="8680" width="9.140625" style="2" customWidth="1"/>
    <col min="8681" max="8681" width="44.140625" style="2" customWidth="1"/>
    <col min="8682" max="8682" width="5.5703125" style="2" customWidth="1"/>
    <col min="8683" max="8683" width="9.85546875" style="2" customWidth="1"/>
    <col min="8684" max="8684" width="10.7109375" style="2" customWidth="1"/>
    <col min="8685" max="8685" width="5.85546875" style="2" customWidth="1"/>
    <col min="8686" max="8686" width="11.28515625" style="2" customWidth="1"/>
    <col min="8687" max="8687" width="8.42578125" style="2" customWidth="1"/>
    <col min="8688" max="8688" width="8.5703125" style="2" customWidth="1"/>
    <col min="8689" max="8689" width="7" style="2" customWidth="1"/>
    <col min="8690" max="8690" width="6.28515625" style="2" customWidth="1"/>
    <col min="8691" max="8934" width="9.85546875" style="2"/>
    <col min="8935" max="8935" width="4.5703125" style="2" customWidth="1"/>
    <col min="8936" max="8936" width="9.140625" style="2" customWidth="1"/>
    <col min="8937" max="8937" width="44.140625" style="2" customWidth="1"/>
    <col min="8938" max="8938" width="5.5703125" style="2" customWidth="1"/>
    <col min="8939" max="8939" width="9.85546875" style="2" customWidth="1"/>
    <col min="8940" max="8940" width="10.7109375" style="2" customWidth="1"/>
    <col min="8941" max="8941" width="5.85546875" style="2" customWidth="1"/>
    <col min="8942" max="8942" width="11.28515625" style="2" customWidth="1"/>
    <col min="8943" max="8943" width="8.42578125" style="2" customWidth="1"/>
    <col min="8944" max="8944" width="8.5703125" style="2" customWidth="1"/>
    <col min="8945" max="8945" width="7" style="2" customWidth="1"/>
    <col min="8946" max="8946" width="6.28515625" style="2" customWidth="1"/>
    <col min="8947" max="9190" width="9.85546875" style="2"/>
    <col min="9191" max="9191" width="4.5703125" style="2" customWidth="1"/>
    <col min="9192" max="9192" width="9.140625" style="2" customWidth="1"/>
    <col min="9193" max="9193" width="44.140625" style="2" customWidth="1"/>
    <col min="9194" max="9194" width="5.5703125" style="2" customWidth="1"/>
    <col min="9195" max="9195" width="9.85546875" style="2" customWidth="1"/>
    <col min="9196" max="9196" width="10.7109375" style="2" customWidth="1"/>
    <col min="9197" max="9197" width="5.85546875" style="2" customWidth="1"/>
    <col min="9198" max="9198" width="11.28515625" style="2" customWidth="1"/>
    <col min="9199" max="9199" width="8.42578125" style="2" customWidth="1"/>
    <col min="9200" max="9200" width="8.5703125" style="2" customWidth="1"/>
    <col min="9201" max="9201" width="7" style="2" customWidth="1"/>
    <col min="9202" max="9202" width="6.28515625" style="2" customWidth="1"/>
    <col min="9203" max="9446" width="9.85546875" style="2"/>
    <col min="9447" max="9447" width="4.5703125" style="2" customWidth="1"/>
    <col min="9448" max="9448" width="9.140625" style="2" customWidth="1"/>
    <col min="9449" max="9449" width="44.140625" style="2" customWidth="1"/>
    <col min="9450" max="9450" width="5.5703125" style="2" customWidth="1"/>
    <col min="9451" max="9451" width="9.85546875" style="2" customWidth="1"/>
    <col min="9452" max="9452" width="10.7109375" style="2" customWidth="1"/>
    <col min="9453" max="9453" width="5.85546875" style="2" customWidth="1"/>
    <col min="9454" max="9454" width="11.28515625" style="2" customWidth="1"/>
    <col min="9455" max="9455" width="8.42578125" style="2" customWidth="1"/>
    <col min="9456" max="9456" width="8.5703125" style="2" customWidth="1"/>
    <col min="9457" max="9457" width="7" style="2" customWidth="1"/>
    <col min="9458" max="9458" width="6.28515625" style="2" customWidth="1"/>
    <col min="9459" max="9702" width="9.85546875" style="2"/>
    <col min="9703" max="9703" width="4.5703125" style="2" customWidth="1"/>
    <col min="9704" max="9704" width="9.140625" style="2" customWidth="1"/>
    <col min="9705" max="9705" width="44.140625" style="2" customWidth="1"/>
    <col min="9706" max="9706" width="5.5703125" style="2" customWidth="1"/>
    <col min="9707" max="9707" width="9.85546875" style="2" customWidth="1"/>
    <col min="9708" max="9708" width="10.7109375" style="2" customWidth="1"/>
    <col min="9709" max="9709" width="5.85546875" style="2" customWidth="1"/>
    <col min="9710" max="9710" width="11.28515625" style="2" customWidth="1"/>
    <col min="9711" max="9711" width="8.42578125" style="2" customWidth="1"/>
    <col min="9712" max="9712" width="8.5703125" style="2" customWidth="1"/>
    <col min="9713" max="9713" width="7" style="2" customWidth="1"/>
    <col min="9714" max="9714" width="6.28515625" style="2" customWidth="1"/>
    <col min="9715" max="9958" width="9.85546875" style="2"/>
    <col min="9959" max="9959" width="4.5703125" style="2" customWidth="1"/>
    <col min="9960" max="9960" width="9.140625" style="2" customWidth="1"/>
    <col min="9961" max="9961" width="44.140625" style="2" customWidth="1"/>
    <col min="9962" max="9962" width="5.5703125" style="2" customWidth="1"/>
    <col min="9963" max="9963" width="9.85546875" style="2" customWidth="1"/>
    <col min="9964" max="9964" width="10.7109375" style="2" customWidth="1"/>
    <col min="9965" max="9965" width="5.85546875" style="2" customWidth="1"/>
    <col min="9966" max="9966" width="11.28515625" style="2" customWidth="1"/>
    <col min="9967" max="9967" width="8.42578125" style="2" customWidth="1"/>
    <col min="9968" max="9968" width="8.5703125" style="2" customWidth="1"/>
    <col min="9969" max="9969" width="7" style="2" customWidth="1"/>
    <col min="9970" max="9970" width="6.28515625" style="2" customWidth="1"/>
    <col min="9971" max="10214" width="9.85546875" style="2"/>
    <col min="10215" max="10215" width="4.5703125" style="2" customWidth="1"/>
    <col min="10216" max="10216" width="9.140625" style="2" customWidth="1"/>
    <col min="10217" max="10217" width="44.140625" style="2" customWidth="1"/>
    <col min="10218" max="10218" width="5.5703125" style="2" customWidth="1"/>
    <col min="10219" max="10219" width="9.85546875" style="2" customWidth="1"/>
    <col min="10220" max="10220" width="10.7109375" style="2" customWidth="1"/>
    <col min="10221" max="10221" width="5.85546875" style="2" customWidth="1"/>
    <col min="10222" max="10222" width="11.28515625" style="2" customWidth="1"/>
    <col min="10223" max="10223" width="8.42578125" style="2" customWidth="1"/>
    <col min="10224" max="10224" width="8.5703125" style="2" customWidth="1"/>
    <col min="10225" max="10225" width="7" style="2" customWidth="1"/>
    <col min="10226" max="10226" width="6.28515625" style="2" customWidth="1"/>
    <col min="10227" max="10470" width="9.85546875" style="2"/>
    <col min="10471" max="10471" width="4.5703125" style="2" customWidth="1"/>
    <col min="10472" max="10472" width="9.140625" style="2" customWidth="1"/>
    <col min="10473" max="10473" width="44.140625" style="2" customWidth="1"/>
    <col min="10474" max="10474" width="5.5703125" style="2" customWidth="1"/>
    <col min="10475" max="10475" width="9.85546875" style="2" customWidth="1"/>
    <col min="10476" max="10476" width="10.7109375" style="2" customWidth="1"/>
    <col min="10477" max="10477" width="5.85546875" style="2" customWidth="1"/>
    <col min="10478" max="10478" width="11.28515625" style="2" customWidth="1"/>
    <col min="10479" max="10479" width="8.42578125" style="2" customWidth="1"/>
    <col min="10480" max="10480" width="8.5703125" style="2" customWidth="1"/>
    <col min="10481" max="10481" width="7" style="2" customWidth="1"/>
    <col min="10482" max="10482" width="6.28515625" style="2" customWidth="1"/>
    <col min="10483" max="10726" width="9.85546875" style="2"/>
    <col min="10727" max="10727" width="4.5703125" style="2" customWidth="1"/>
    <col min="10728" max="10728" width="9.140625" style="2" customWidth="1"/>
    <col min="10729" max="10729" width="44.140625" style="2" customWidth="1"/>
    <col min="10730" max="10730" width="5.5703125" style="2" customWidth="1"/>
    <col min="10731" max="10731" width="9.85546875" style="2" customWidth="1"/>
    <col min="10732" max="10732" width="10.7109375" style="2" customWidth="1"/>
    <col min="10733" max="10733" width="5.85546875" style="2" customWidth="1"/>
    <col min="10734" max="10734" width="11.28515625" style="2" customWidth="1"/>
    <col min="10735" max="10735" width="8.42578125" style="2" customWidth="1"/>
    <col min="10736" max="10736" width="8.5703125" style="2" customWidth="1"/>
    <col min="10737" max="10737" width="7" style="2" customWidth="1"/>
    <col min="10738" max="10738" width="6.28515625" style="2" customWidth="1"/>
    <col min="10739" max="10982" width="9.85546875" style="2"/>
    <col min="10983" max="10983" width="4.5703125" style="2" customWidth="1"/>
    <col min="10984" max="10984" width="9.140625" style="2" customWidth="1"/>
    <col min="10985" max="10985" width="44.140625" style="2" customWidth="1"/>
    <col min="10986" max="10986" width="5.5703125" style="2" customWidth="1"/>
    <col min="10987" max="10987" width="9.85546875" style="2" customWidth="1"/>
    <col min="10988" max="10988" width="10.7109375" style="2" customWidth="1"/>
    <col min="10989" max="10989" width="5.85546875" style="2" customWidth="1"/>
    <col min="10990" max="10990" width="11.28515625" style="2" customWidth="1"/>
    <col min="10991" max="10991" width="8.42578125" style="2" customWidth="1"/>
    <col min="10992" max="10992" width="8.5703125" style="2" customWidth="1"/>
    <col min="10993" max="10993" width="7" style="2" customWidth="1"/>
    <col min="10994" max="10994" width="6.28515625" style="2" customWidth="1"/>
    <col min="10995" max="11238" width="9.85546875" style="2"/>
    <col min="11239" max="11239" width="4.5703125" style="2" customWidth="1"/>
    <col min="11240" max="11240" width="9.140625" style="2" customWidth="1"/>
    <col min="11241" max="11241" width="44.140625" style="2" customWidth="1"/>
    <col min="11242" max="11242" width="5.5703125" style="2" customWidth="1"/>
    <col min="11243" max="11243" width="9.85546875" style="2" customWidth="1"/>
    <col min="11244" max="11244" width="10.7109375" style="2" customWidth="1"/>
    <col min="11245" max="11245" width="5.85546875" style="2" customWidth="1"/>
    <col min="11246" max="11246" width="11.28515625" style="2" customWidth="1"/>
    <col min="11247" max="11247" width="8.42578125" style="2" customWidth="1"/>
    <col min="11248" max="11248" width="8.5703125" style="2" customWidth="1"/>
    <col min="11249" max="11249" width="7" style="2" customWidth="1"/>
    <col min="11250" max="11250" width="6.28515625" style="2" customWidth="1"/>
    <col min="11251" max="11494" width="9.85546875" style="2"/>
    <col min="11495" max="11495" width="4.5703125" style="2" customWidth="1"/>
    <col min="11496" max="11496" width="9.140625" style="2" customWidth="1"/>
    <col min="11497" max="11497" width="44.140625" style="2" customWidth="1"/>
    <col min="11498" max="11498" width="5.5703125" style="2" customWidth="1"/>
    <col min="11499" max="11499" width="9.85546875" style="2" customWidth="1"/>
    <col min="11500" max="11500" width="10.7109375" style="2" customWidth="1"/>
    <col min="11501" max="11501" width="5.85546875" style="2" customWidth="1"/>
    <col min="11502" max="11502" width="11.28515625" style="2" customWidth="1"/>
    <col min="11503" max="11503" width="8.42578125" style="2" customWidth="1"/>
    <col min="11504" max="11504" width="8.5703125" style="2" customWidth="1"/>
    <col min="11505" max="11505" width="7" style="2" customWidth="1"/>
    <col min="11506" max="11506" width="6.28515625" style="2" customWidth="1"/>
    <col min="11507" max="11750" width="9.85546875" style="2"/>
    <col min="11751" max="11751" width="4.5703125" style="2" customWidth="1"/>
    <col min="11752" max="11752" width="9.140625" style="2" customWidth="1"/>
    <col min="11753" max="11753" width="44.140625" style="2" customWidth="1"/>
    <col min="11754" max="11754" width="5.5703125" style="2" customWidth="1"/>
    <col min="11755" max="11755" width="9.85546875" style="2" customWidth="1"/>
    <col min="11756" max="11756" width="10.7109375" style="2" customWidth="1"/>
    <col min="11757" max="11757" width="5.85546875" style="2" customWidth="1"/>
    <col min="11758" max="11758" width="11.28515625" style="2" customWidth="1"/>
    <col min="11759" max="11759" width="8.42578125" style="2" customWidth="1"/>
    <col min="11760" max="11760" width="8.5703125" style="2" customWidth="1"/>
    <col min="11761" max="11761" width="7" style="2" customWidth="1"/>
    <col min="11762" max="11762" width="6.28515625" style="2" customWidth="1"/>
    <col min="11763" max="12006" width="9.85546875" style="2"/>
    <col min="12007" max="12007" width="4.5703125" style="2" customWidth="1"/>
    <col min="12008" max="12008" width="9.140625" style="2" customWidth="1"/>
    <col min="12009" max="12009" width="44.140625" style="2" customWidth="1"/>
    <col min="12010" max="12010" width="5.5703125" style="2" customWidth="1"/>
    <col min="12011" max="12011" width="9.85546875" style="2" customWidth="1"/>
    <col min="12012" max="12012" width="10.7109375" style="2" customWidth="1"/>
    <col min="12013" max="12013" width="5.85546875" style="2" customWidth="1"/>
    <col min="12014" max="12014" width="11.28515625" style="2" customWidth="1"/>
    <col min="12015" max="12015" width="8.42578125" style="2" customWidth="1"/>
    <col min="12016" max="12016" width="8.5703125" style="2" customWidth="1"/>
    <col min="12017" max="12017" width="7" style="2" customWidth="1"/>
    <col min="12018" max="12018" width="6.28515625" style="2" customWidth="1"/>
    <col min="12019" max="12262" width="9.85546875" style="2"/>
    <col min="12263" max="12263" width="4.5703125" style="2" customWidth="1"/>
    <col min="12264" max="12264" width="9.140625" style="2" customWidth="1"/>
    <col min="12265" max="12265" width="44.140625" style="2" customWidth="1"/>
    <col min="12266" max="12266" width="5.5703125" style="2" customWidth="1"/>
    <col min="12267" max="12267" width="9.85546875" style="2" customWidth="1"/>
    <col min="12268" max="12268" width="10.7109375" style="2" customWidth="1"/>
    <col min="12269" max="12269" width="5.85546875" style="2" customWidth="1"/>
    <col min="12270" max="12270" width="11.28515625" style="2" customWidth="1"/>
    <col min="12271" max="12271" width="8.42578125" style="2" customWidth="1"/>
    <col min="12272" max="12272" width="8.5703125" style="2" customWidth="1"/>
    <col min="12273" max="12273" width="7" style="2" customWidth="1"/>
    <col min="12274" max="12274" width="6.28515625" style="2" customWidth="1"/>
    <col min="12275" max="12518" width="9.85546875" style="2"/>
    <col min="12519" max="12519" width="4.5703125" style="2" customWidth="1"/>
    <col min="12520" max="12520" width="9.140625" style="2" customWidth="1"/>
    <col min="12521" max="12521" width="44.140625" style="2" customWidth="1"/>
    <col min="12522" max="12522" width="5.5703125" style="2" customWidth="1"/>
    <col min="12523" max="12523" width="9.85546875" style="2" customWidth="1"/>
    <col min="12524" max="12524" width="10.7109375" style="2" customWidth="1"/>
    <col min="12525" max="12525" width="5.85546875" style="2" customWidth="1"/>
    <col min="12526" max="12526" width="11.28515625" style="2" customWidth="1"/>
    <col min="12527" max="12527" width="8.42578125" style="2" customWidth="1"/>
    <col min="12528" max="12528" width="8.5703125" style="2" customWidth="1"/>
    <col min="12529" max="12529" width="7" style="2" customWidth="1"/>
    <col min="12530" max="12530" width="6.28515625" style="2" customWidth="1"/>
    <col min="12531" max="12774" width="9.85546875" style="2"/>
    <col min="12775" max="12775" width="4.5703125" style="2" customWidth="1"/>
    <col min="12776" max="12776" width="9.140625" style="2" customWidth="1"/>
    <col min="12777" max="12777" width="44.140625" style="2" customWidth="1"/>
    <col min="12778" max="12778" width="5.5703125" style="2" customWidth="1"/>
    <col min="12779" max="12779" width="9.85546875" style="2" customWidth="1"/>
    <col min="12780" max="12780" width="10.7109375" style="2" customWidth="1"/>
    <col min="12781" max="12781" width="5.85546875" style="2" customWidth="1"/>
    <col min="12782" max="12782" width="11.28515625" style="2" customWidth="1"/>
    <col min="12783" max="12783" width="8.42578125" style="2" customWidth="1"/>
    <col min="12784" max="12784" width="8.5703125" style="2" customWidth="1"/>
    <col min="12785" max="12785" width="7" style="2" customWidth="1"/>
    <col min="12786" max="12786" width="6.28515625" style="2" customWidth="1"/>
    <col min="12787" max="13030" width="9.85546875" style="2"/>
    <col min="13031" max="13031" width="4.5703125" style="2" customWidth="1"/>
    <col min="13032" max="13032" width="9.140625" style="2" customWidth="1"/>
    <col min="13033" max="13033" width="44.140625" style="2" customWidth="1"/>
    <col min="13034" max="13034" width="5.5703125" style="2" customWidth="1"/>
    <col min="13035" max="13035" width="9.85546875" style="2" customWidth="1"/>
    <col min="13036" max="13036" width="10.7109375" style="2" customWidth="1"/>
    <col min="13037" max="13037" width="5.85546875" style="2" customWidth="1"/>
    <col min="13038" max="13038" width="11.28515625" style="2" customWidth="1"/>
    <col min="13039" max="13039" width="8.42578125" style="2" customWidth="1"/>
    <col min="13040" max="13040" width="8.5703125" style="2" customWidth="1"/>
    <col min="13041" max="13041" width="7" style="2" customWidth="1"/>
    <col min="13042" max="13042" width="6.28515625" style="2" customWidth="1"/>
    <col min="13043" max="13286" width="9.85546875" style="2"/>
    <col min="13287" max="13287" width="4.5703125" style="2" customWidth="1"/>
    <col min="13288" max="13288" width="9.140625" style="2" customWidth="1"/>
    <col min="13289" max="13289" width="44.140625" style="2" customWidth="1"/>
    <col min="13290" max="13290" width="5.5703125" style="2" customWidth="1"/>
    <col min="13291" max="13291" width="9.85546875" style="2" customWidth="1"/>
    <col min="13292" max="13292" width="10.7109375" style="2" customWidth="1"/>
    <col min="13293" max="13293" width="5.85546875" style="2" customWidth="1"/>
    <col min="13294" max="13294" width="11.28515625" style="2" customWidth="1"/>
    <col min="13295" max="13295" width="8.42578125" style="2" customWidth="1"/>
    <col min="13296" max="13296" width="8.5703125" style="2" customWidth="1"/>
    <col min="13297" max="13297" width="7" style="2" customWidth="1"/>
    <col min="13298" max="13298" width="6.28515625" style="2" customWidth="1"/>
    <col min="13299" max="13542" width="9.85546875" style="2"/>
    <col min="13543" max="13543" width="4.5703125" style="2" customWidth="1"/>
    <col min="13544" max="13544" width="9.140625" style="2" customWidth="1"/>
    <col min="13545" max="13545" width="44.140625" style="2" customWidth="1"/>
    <col min="13546" max="13546" width="5.5703125" style="2" customWidth="1"/>
    <col min="13547" max="13547" width="9.85546875" style="2" customWidth="1"/>
    <col min="13548" max="13548" width="10.7109375" style="2" customWidth="1"/>
    <col min="13549" max="13549" width="5.85546875" style="2" customWidth="1"/>
    <col min="13550" max="13550" width="11.28515625" style="2" customWidth="1"/>
    <col min="13551" max="13551" width="8.42578125" style="2" customWidth="1"/>
    <col min="13552" max="13552" width="8.5703125" style="2" customWidth="1"/>
    <col min="13553" max="13553" width="7" style="2" customWidth="1"/>
    <col min="13554" max="13554" width="6.28515625" style="2" customWidth="1"/>
    <col min="13555" max="13798" width="9.85546875" style="2"/>
    <col min="13799" max="13799" width="4.5703125" style="2" customWidth="1"/>
    <col min="13800" max="13800" width="9.140625" style="2" customWidth="1"/>
    <col min="13801" max="13801" width="44.140625" style="2" customWidth="1"/>
    <col min="13802" max="13802" width="5.5703125" style="2" customWidth="1"/>
    <col min="13803" max="13803" width="9.85546875" style="2" customWidth="1"/>
    <col min="13804" max="13804" width="10.7109375" style="2" customWidth="1"/>
    <col min="13805" max="13805" width="5.85546875" style="2" customWidth="1"/>
    <col min="13806" max="13806" width="11.28515625" style="2" customWidth="1"/>
    <col min="13807" max="13807" width="8.42578125" style="2" customWidth="1"/>
    <col min="13808" max="13808" width="8.5703125" style="2" customWidth="1"/>
    <col min="13809" max="13809" width="7" style="2" customWidth="1"/>
    <col min="13810" max="13810" width="6.28515625" style="2" customWidth="1"/>
    <col min="13811" max="14054" width="9.85546875" style="2"/>
    <col min="14055" max="14055" width="4.5703125" style="2" customWidth="1"/>
    <col min="14056" max="14056" width="9.140625" style="2" customWidth="1"/>
    <col min="14057" max="14057" width="44.140625" style="2" customWidth="1"/>
    <col min="14058" max="14058" width="5.5703125" style="2" customWidth="1"/>
    <col min="14059" max="14059" width="9.85546875" style="2" customWidth="1"/>
    <col min="14060" max="14060" width="10.7109375" style="2" customWidth="1"/>
    <col min="14061" max="14061" width="5.85546875" style="2" customWidth="1"/>
    <col min="14062" max="14062" width="11.28515625" style="2" customWidth="1"/>
    <col min="14063" max="14063" width="8.42578125" style="2" customWidth="1"/>
    <col min="14064" max="14064" width="8.5703125" style="2" customWidth="1"/>
    <col min="14065" max="14065" width="7" style="2" customWidth="1"/>
    <col min="14066" max="14066" width="6.28515625" style="2" customWidth="1"/>
    <col min="14067" max="14310" width="9.85546875" style="2"/>
    <col min="14311" max="14311" width="4.5703125" style="2" customWidth="1"/>
    <col min="14312" max="14312" width="9.140625" style="2" customWidth="1"/>
    <col min="14313" max="14313" width="44.140625" style="2" customWidth="1"/>
    <col min="14314" max="14314" width="5.5703125" style="2" customWidth="1"/>
    <col min="14315" max="14315" width="9.85546875" style="2" customWidth="1"/>
    <col min="14316" max="14316" width="10.7109375" style="2" customWidth="1"/>
    <col min="14317" max="14317" width="5.85546875" style="2" customWidth="1"/>
    <col min="14318" max="14318" width="11.28515625" style="2" customWidth="1"/>
    <col min="14319" max="14319" width="8.42578125" style="2" customWidth="1"/>
    <col min="14320" max="14320" width="8.5703125" style="2" customWidth="1"/>
    <col min="14321" max="14321" width="7" style="2" customWidth="1"/>
    <col min="14322" max="14322" width="6.28515625" style="2" customWidth="1"/>
    <col min="14323" max="14566" width="9.85546875" style="2"/>
    <col min="14567" max="14567" width="4.5703125" style="2" customWidth="1"/>
    <col min="14568" max="14568" width="9.140625" style="2" customWidth="1"/>
    <col min="14569" max="14569" width="44.140625" style="2" customWidth="1"/>
    <col min="14570" max="14570" width="5.5703125" style="2" customWidth="1"/>
    <col min="14571" max="14571" width="9.85546875" style="2" customWidth="1"/>
    <col min="14572" max="14572" width="10.7109375" style="2" customWidth="1"/>
    <col min="14573" max="14573" width="5.85546875" style="2" customWidth="1"/>
    <col min="14574" max="14574" width="11.28515625" style="2" customWidth="1"/>
    <col min="14575" max="14575" width="8.42578125" style="2" customWidth="1"/>
    <col min="14576" max="14576" width="8.5703125" style="2" customWidth="1"/>
    <col min="14577" max="14577" width="7" style="2" customWidth="1"/>
    <col min="14578" max="14578" width="6.28515625" style="2" customWidth="1"/>
    <col min="14579" max="14822" width="9.85546875" style="2"/>
    <col min="14823" max="14823" width="4.5703125" style="2" customWidth="1"/>
    <col min="14824" max="14824" width="9.140625" style="2" customWidth="1"/>
    <col min="14825" max="14825" width="44.140625" style="2" customWidth="1"/>
    <col min="14826" max="14826" width="5.5703125" style="2" customWidth="1"/>
    <col min="14827" max="14827" width="9.85546875" style="2" customWidth="1"/>
    <col min="14828" max="14828" width="10.7109375" style="2" customWidth="1"/>
    <col min="14829" max="14829" width="5.85546875" style="2" customWidth="1"/>
    <col min="14830" max="14830" width="11.28515625" style="2" customWidth="1"/>
    <col min="14831" max="14831" width="8.42578125" style="2" customWidth="1"/>
    <col min="14832" max="14832" width="8.5703125" style="2" customWidth="1"/>
    <col min="14833" max="14833" width="7" style="2" customWidth="1"/>
    <col min="14834" max="14834" width="6.28515625" style="2" customWidth="1"/>
    <col min="14835" max="15078" width="9.85546875" style="2"/>
    <col min="15079" max="15079" width="4.5703125" style="2" customWidth="1"/>
    <col min="15080" max="15080" width="9.140625" style="2" customWidth="1"/>
    <col min="15081" max="15081" width="44.140625" style="2" customWidth="1"/>
    <col min="15082" max="15082" width="5.5703125" style="2" customWidth="1"/>
    <col min="15083" max="15083" width="9.85546875" style="2" customWidth="1"/>
    <col min="15084" max="15084" width="10.7109375" style="2" customWidth="1"/>
    <col min="15085" max="15085" width="5.85546875" style="2" customWidth="1"/>
    <col min="15086" max="15086" width="11.28515625" style="2" customWidth="1"/>
    <col min="15087" max="15087" width="8.42578125" style="2" customWidth="1"/>
    <col min="15088" max="15088" width="8.5703125" style="2" customWidth="1"/>
    <col min="15089" max="15089" width="7" style="2" customWidth="1"/>
    <col min="15090" max="15090" width="6.28515625" style="2" customWidth="1"/>
    <col min="15091" max="15334" width="9.85546875" style="2"/>
    <col min="15335" max="15335" width="4.5703125" style="2" customWidth="1"/>
    <col min="15336" max="15336" width="9.140625" style="2" customWidth="1"/>
    <col min="15337" max="15337" width="44.140625" style="2" customWidth="1"/>
    <col min="15338" max="15338" width="5.5703125" style="2" customWidth="1"/>
    <col min="15339" max="15339" width="9.85546875" style="2" customWidth="1"/>
    <col min="15340" max="15340" width="10.7109375" style="2" customWidth="1"/>
    <col min="15341" max="15341" width="5.85546875" style="2" customWidth="1"/>
    <col min="15342" max="15342" width="11.28515625" style="2" customWidth="1"/>
    <col min="15343" max="15343" width="8.42578125" style="2" customWidth="1"/>
    <col min="15344" max="15344" width="8.5703125" style="2" customWidth="1"/>
    <col min="15345" max="15345" width="7" style="2" customWidth="1"/>
    <col min="15346" max="15346" width="6.28515625" style="2" customWidth="1"/>
    <col min="15347" max="15590" width="9.85546875" style="2"/>
    <col min="15591" max="15591" width="4.5703125" style="2" customWidth="1"/>
    <col min="15592" max="15592" width="9.140625" style="2" customWidth="1"/>
    <col min="15593" max="15593" width="44.140625" style="2" customWidth="1"/>
    <col min="15594" max="15594" width="5.5703125" style="2" customWidth="1"/>
    <col min="15595" max="15595" width="9.85546875" style="2" customWidth="1"/>
    <col min="15596" max="15596" width="10.7109375" style="2" customWidth="1"/>
    <col min="15597" max="15597" width="5.85546875" style="2" customWidth="1"/>
    <col min="15598" max="15598" width="11.28515625" style="2" customWidth="1"/>
    <col min="15599" max="15599" width="8.42578125" style="2" customWidth="1"/>
    <col min="15600" max="15600" width="8.5703125" style="2" customWidth="1"/>
    <col min="15601" max="15601" width="7" style="2" customWidth="1"/>
    <col min="15602" max="15602" width="6.28515625" style="2" customWidth="1"/>
    <col min="15603" max="15846" width="9.85546875" style="2"/>
    <col min="15847" max="15847" width="4.5703125" style="2" customWidth="1"/>
    <col min="15848" max="15848" width="9.140625" style="2" customWidth="1"/>
    <col min="15849" max="15849" width="44.140625" style="2" customWidth="1"/>
    <col min="15850" max="15850" width="5.5703125" style="2" customWidth="1"/>
    <col min="15851" max="15851" width="9.85546875" style="2" customWidth="1"/>
    <col min="15852" max="15852" width="10.7109375" style="2" customWidth="1"/>
    <col min="15853" max="15853" width="5.85546875" style="2" customWidth="1"/>
    <col min="15854" max="15854" width="11.28515625" style="2" customWidth="1"/>
    <col min="15855" max="15855" width="8.42578125" style="2" customWidth="1"/>
    <col min="15856" max="15856" width="8.5703125" style="2" customWidth="1"/>
    <col min="15857" max="15857" width="7" style="2" customWidth="1"/>
    <col min="15858" max="15858" width="6.28515625" style="2" customWidth="1"/>
    <col min="15859" max="16102" width="9.85546875" style="2"/>
    <col min="16103" max="16103" width="4.5703125" style="2" customWidth="1"/>
    <col min="16104" max="16104" width="9.140625" style="2" customWidth="1"/>
    <col min="16105" max="16105" width="44.140625" style="2" customWidth="1"/>
    <col min="16106" max="16106" width="5.5703125" style="2" customWidth="1"/>
    <col min="16107" max="16107" width="9.85546875" style="2" customWidth="1"/>
    <col min="16108" max="16108" width="10.7109375" style="2" customWidth="1"/>
    <col min="16109" max="16109" width="5.85546875" style="2" customWidth="1"/>
    <col min="16110" max="16110" width="11.28515625" style="2" customWidth="1"/>
    <col min="16111" max="16111" width="8.42578125" style="2" customWidth="1"/>
    <col min="16112" max="16112" width="8.5703125" style="2" customWidth="1"/>
    <col min="16113" max="16113" width="7" style="2" customWidth="1"/>
    <col min="16114" max="16114" width="6.28515625" style="2" customWidth="1"/>
    <col min="16115" max="16384" width="9.85546875" style="2"/>
  </cols>
  <sheetData>
    <row r="1" spans="1:6" ht="16.5" customHeight="1" x14ac:dyDescent="0.25">
      <c r="A1" s="432" t="s">
        <v>131</v>
      </c>
      <c r="B1" s="432"/>
      <c r="C1" s="432"/>
      <c r="D1" s="432"/>
      <c r="E1" s="432"/>
      <c r="F1" s="432"/>
    </row>
    <row r="2" spans="1:6" ht="12" customHeight="1" x14ac:dyDescent="0.25">
      <c r="A2" s="433" t="s">
        <v>106</v>
      </c>
      <c r="B2" s="433"/>
      <c r="C2" s="433" t="s">
        <v>132</v>
      </c>
      <c r="D2" s="433"/>
      <c r="E2" s="433"/>
      <c r="F2" s="433"/>
    </row>
    <row r="3" spans="1:6" ht="12" customHeight="1" x14ac:dyDescent="0.25">
      <c r="A3" s="433"/>
      <c r="B3" s="433"/>
      <c r="C3" s="433"/>
      <c r="D3" s="433"/>
      <c r="E3" s="433"/>
      <c r="F3" s="433"/>
    </row>
    <row r="4" spans="1:6" x14ac:dyDescent="0.25">
      <c r="A4" s="434" t="s">
        <v>3</v>
      </c>
      <c r="B4" s="434" t="s">
        <v>4</v>
      </c>
      <c r="C4" s="433" t="s">
        <v>5</v>
      </c>
      <c r="D4" s="436" t="s">
        <v>6</v>
      </c>
      <c r="E4" s="433" t="s">
        <v>7</v>
      </c>
      <c r="F4" s="433"/>
    </row>
    <row r="5" spans="1:6" ht="48" x14ac:dyDescent="0.25">
      <c r="A5" s="435"/>
      <c r="B5" s="435"/>
      <c r="C5" s="433"/>
      <c r="D5" s="436"/>
      <c r="E5" s="3" t="s">
        <v>8</v>
      </c>
      <c r="F5" s="3" t="s">
        <v>9</v>
      </c>
    </row>
    <row r="6" spans="1:6" x14ac:dyDescent="0.25">
      <c r="A6" s="4" t="s">
        <v>10</v>
      </c>
      <c r="B6" s="4" t="s">
        <v>11</v>
      </c>
      <c r="C6" s="5">
        <v>1</v>
      </c>
      <c r="D6" s="6">
        <v>20</v>
      </c>
      <c r="E6" s="9">
        <v>2724060.45</v>
      </c>
      <c r="F6" s="8">
        <f>E6/7780739.23</f>
        <v>0.35010303898849465</v>
      </c>
    </row>
    <row r="7" spans="1:6" x14ac:dyDescent="0.25">
      <c r="A7" s="4" t="s">
        <v>12</v>
      </c>
      <c r="B7" s="4" t="s">
        <v>13</v>
      </c>
      <c r="C7" s="5"/>
      <c r="D7" s="6"/>
      <c r="E7" s="9"/>
      <c r="F7" s="8"/>
    </row>
    <row r="8" spans="1:6" s="13" customFormat="1" x14ac:dyDescent="0.25">
      <c r="A8" s="437" t="s">
        <v>14</v>
      </c>
      <c r="B8" s="437"/>
      <c r="C8" s="3">
        <f>SUM(C6:C7)</f>
        <v>1</v>
      </c>
      <c r="D8" s="10">
        <f t="shared" ref="D8:E8" si="0">SUM(D6:D7)</f>
        <v>20</v>
      </c>
      <c r="E8" s="11">
        <f t="shared" si="0"/>
        <v>2724060.45</v>
      </c>
      <c r="F8" s="12">
        <f>E8/7780739.23</f>
        <v>0.35010303898849465</v>
      </c>
    </row>
    <row r="9" spans="1:6" ht="24" x14ac:dyDescent="0.25">
      <c r="A9" s="14" t="s">
        <v>15</v>
      </c>
      <c r="B9" s="4" t="s">
        <v>16</v>
      </c>
      <c r="C9" s="5"/>
      <c r="D9" s="6"/>
      <c r="E9" s="9"/>
      <c r="F9" s="8"/>
    </row>
    <row r="10" spans="1:6" ht="24" x14ac:dyDescent="0.25">
      <c r="A10" s="14" t="s">
        <v>17</v>
      </c>
      <c r="B10" s="4" t="s">
        <v>18</v>
      </c>
      <c r="C10" s="5"/>
      <c r="D10" s="6"/>
      <c r="E10" s="9"/>
      <c r="F10" s="8"/>
    </row>
    <row r="11" spans="1:6" ht="36" x14ac:dyDescent="0.25">
      <c r="A11" s="14" t="s">
        <v>19</v>
      </c>
      <c r="B11" s="4" t="s">
        <v>20</v>
      </c>
      <c r="C11" s="5"/>
      <c r="D11" s="6"/>
      <c r="E11" s="9"/>
      <c r="F11" s="8"/>
    </row>
    <row r="12" spans="1:6" ht="24" x14ac:dyDescent="0.25">
      <c r="A12" s="14" t="s">
        <v>21</v>
      </c>
      <c r="B12" s="4" t="s">
        <v>22</v>
      </c>
      <c r="C12" s="5"/>
      <c r="D12" s="6"/>
      <c r="E12" s="9"/>
      <c r="F12" s="8"/>
    </row>
    <row r="13" spans="1:6" ht="24" x14ac:dyDescent="0.25">
      <c r="A13" s="14" t="s">
        <v>23</v>
      </c>
      <c r="B13" s="4" t="s">
        <v>24</v>
      </c>
      <c r="C13" s="5">
        <v>1</v>
      </c>
      <c r="D13" s="6">
        <v>1</v>
      </c>
      <c r="E13" s="9">
        <v>71000</v>
      </c>
      <c r="F13" s="8">
        <f t="shared" ref="F13:F26" si="1">E13/7780739.23</f>
        <v>9.125096973594371E-3</v>
      </c>
    </row>
    <row r="14" spans="1:6" s="13" customFormat="1" x14ac:dyDescent="0.25">
      <c r="A14" s="438" t="s">
        <v>25</v>
      </c>
      <c r="B14" s="438"/>
      <c r="C14" s="3">
        <f>SUM(C9:C13)</f>
        <v>1</v>
      </c>
      <c r="D14" s="10">
        <f t="shared" ref="D14:E14" si="2">SUM(D9:D13)</f>
        <v>1</v>
      </c>
      <c r="E14" s="11">
        <f t="shared" si="2"/>
        <v>71000</v>
      </c>
      <c r="F14" s="12">
        <f t="shared" si="1"/>
        <v>9.125096973594371E-3</v>
      </c>
    </row>
    <row r="15" spans="1:6" x14ac:dyDescent="0.25">
      <c r="A15" s="14" t="s">
        <v>26</v>
      </c>
      <c r="B15" s="4" t="s">
        <v>27</v>
      </c>
      <c r="C15" s="5">
        <v>1</v>
      </c>
      <c r="D15" s="6">
        <v>3</v>
      </c>
      <c r="E15" s="9">
        <v>164287</v>
      </c>
      <c r="F15" s="8">
        <f t="shared" si="1"/>
        <v>2.1114574739449273E-2</v>
      </c>
    </row>
    <row r="16" spans="1:6" ht="24" x14ac:dyDescent="0.25">
      <c r="A16" s="14" t="s">
        <v>28</v>
      </c>
      <c r="B16" s="4" t="s">
        <v>29</v>
      </c>
      <c r="C16" s="5">
        <v>1</v>
      </c>
      <c r="D16" s="6">
        <v>3</v>
      </c>
      <c r="E16" s="9">
        <v>400435</v>
      </c>
      <c r="F16" s="8">
        <f t="shared" si="1"/>
        <v>5.1464904318609325E-2</v>
      </c>
    </row>
    <row r="17" spans="1:6" ht="24" x14ac:dyDescent="0.25">
      <c r="A17" s="14" t="s">
        <v>30</v>
      </c>
      <c r="B17" s="4" t="s">
        <v>31</v>
      </c>
      <c r="C17" s="5">
        <v>1</v>
      </c>
      <c r="D17" s="6">
        <v>7</v>
      </c>
      <c r="E17" s="9">
        <v>689021</v>
      </c>
      <c r="F17" s="8">
        <f t="shared" si="1"/>
        <v>8.8554696363985455E-2</v>
      </c>
    </row>
    <row r="18" spans="1:6" s="13" customFormat="1" x14ac:dyDescent="0.25">
      <c r="A18" s="437" t="s">
        <v>32</v>
      </c>
      <c r="B18" s="437"/>
      <c r="C18" s="10">
        <f t="shared" ref="C18:E18" si="3">SUM(C15:C17)</f>
        <v>3</v>
      </c>
      <c r="D18" s="10">
        <f t="shared" si="3"/>
        <v>13</v>
      </c>
      <c r="E18" s="11">
        <f t="shared" si="3"/>
        <v>1253743</v>
      </c>
      <c r="F18" s="12">
        <f t="shared" si="1"/>
        <v>0.16113417542204406</v>
      </c>
    </row>
    <row r="19" spans="1:6" s="13" customFormat="1" x14ac:dyDescent="0.25">
      <c r="A19" s="14"/>
      <c r="B19" s="15" t="s">
        <v>33</v>
      </c>
      <c r="C19" s="10">
        <f t="shared" ref="C19:E19" si="4">C20</f>
        <v>1</v>
      </c>
      <c r="D19" s="10">
        <f t="shared" si="4"/>
        <v>1</v>
      </c>
      <c r="E19" s="11">
        <f t="shared" si="4"/>
        <v>48800</v>
      </c>
      <c r="F19" s="12">
        <f t="shared" si="1"/>
        <v>6.2718976381888067E-3</v>
      </c>
    </row>
    <row r="20" spans="1:6" ht="24" x14ac:dyDescent="0.25">
      <c r="A20" s="14" t="s">
        <v>34</v>
      </c>
      <c r="B20" s="4" t="s">
        <v>35</v>
      </c>
      <c r="C20" s="5">
        <v>1</v>
      </c>
      <c r="D20" s="6">
        <v>1</v>
      </c>
      <c r="E20" s="9">
        <v>48800</v>
      </c>
      <c r="F20" s="8">
        <f t="shared" si="1"/>
        <v>6.2718976381888067E-3</v>
      </c>
    </row>
    <row r="21" spans="1:6" ht="24" x14ac:dyDescent="0.25">
      <c r="A21" s="14"/>
      <c r="B21" s="15" t="s">
        <v>36</v>
      </c>
      <c r="C21" s="10">
        <f t="shared" ref="C21:E21" si="5">C22+C23+C24</f>
        <v>3</v>
      </c>
      <c r="D21" s="10">
        <f t="shared" si="5"/>
        <v>8</v>
      </c>
      <c r="E21" s="11">
        <f t="shared" si="5"/>
        <v>532357</v>
      </c>
      <c r="F21" s="12">
        <f t="shared" si="1"/>
        <v>6.8419848585518001E-2</v>
      </c>
    </row>
    <row r="22" spans="1:6" ht="24" x14ac:dyDescent="0.25">
      <c r="A22" s="14" t="s">
        <v>37</v>
      </c>
      <c r="B22" s="4" t="s">
        <v>38</v>
      </c>
      <c r="C22" s="5">
        <v>1</v>
      </c>
      <c r="D22" s="6">
        <v>1</v>
      </c>
      <c r="E22" s="9">
        <v>90915</v>
      </c>
      <c r="F22" s="8">
        <f t="shared" si="1"/>
        <v>1.1684622413441299E-2</v>
      </c>
    </row>
    <row r="23" spans="1:6" ht="24" x14ac:dyDescent="0.25">
      <c r="A23" s="14" t="s">
        <v>39</v>
      </c>
      <c r="B23" s="4" t="s">
        <v>18</v>
      </c>
      <c r="C23" s="5">
        <v>1</v>
      </c>
      <c r="D23" s="6">
        <v>6</v>
      </c>
      <c r="E23" s="9">
        <v>292542</v>
      </c>
      <c r="F23" s="8">
        <f t="shared" si="1"/>
        <v>3.7598227026045698E-2</v>
      </c>
    </row>
    <row r="24" spans="1:6" ht="48" x14ac:dyDescent="0.25">
      <c r="A24" s="14" t="s">
        <v>40</v>
      </c>
      <c r="B24" s="4" t="s">
        <v>41</v>
      </c>
      <c r="C24" s="5">
        <v>1</v>
      </c>
      <c r="D24" s="6">
        <v>1</v>
      </c>
      <c r="E24" s="9">
        <v>148900</v>
      </c>
      <c r="F24" s="8">
        <f t="shared" si="1"/>
        <v>1.9136999146031012E-2</v>
      </c>
    </row>
    <row r="25" spans="1:6" s="13" customFormat="1" x14ac:dyDescent="0.25">
      <c r="A25" s="437" t="s">
        <v>42</v>
      </c>
      <c r="B25" s="437"/>
      <c r="C25" s="10">
        <f t="shared" ref="C25:E25" si="6">C21+C19</f>
        <v>4</v>
      </c>
      <c r="D25" s="10">
        <f t="shared" si="6"/>
        <v>9</v>
      </c>
      <c r="E25" s="11">
        <f t="shared" si="6"/>
        <v>581157</v>
      </c>
      <c r="F25" s="12">
        <f t="shared" si="1"/>
        <v>7.469174622370682E-2</v>
      </c>
    </row>
    <row r="26" spans="1:6" ht="36" x14ac:dyDescent="0.25">
      <c r="A26" s="14" t="s">
        <v>43</v>
      </c>
      <c r="B26" s="4" t="s">
        <v>44</v>
      </c>
      <c r="C26" s="5">
        <v>1</v>
      </c>
      <c r="D26" s="6">
        <v>5</v>
      </c>
      <c r="E26" s="9">
        <v>475020.51</v>
      </c>
      <c r="F26" s="8">
        <f t="shared" si="1"/>
        <v>6.105081997459514E-2</v>
      </c>
    </row>
    <row r="27" spans="1:6" ht="36" x14ac:dyDescent="0.25">
      <c r="A27" s="14" t="s">
        <v>45</v>
      </c>
      <c r="B27" s="4" t="s">
        <v>46</v>
      </c>
      <c r="C27" s="5">
        <v>1</v>
      </c>
      <c r="D27" s="76">
        <v>10</v>
      </c>
      <c r="E27" s="16">
        <v>538965.71</v>
      </c>
      <c r="F27" s="8">
        <f>E27/7780739.23</f>
        <v>6.926921646749494E-2</v>
      </c>
    </row>
    <row r="28" spans="1:6" ht="48" x14ac:dyDescent="0.25">
      <c r="A28" s="14" t="s">
        <v>47</v>
      </c>
      <c r="B28" s="4" t="s">
        <v>48</v>
      </c>
      <c r="C28" s="5"/>
      <c r="D28" s="6"/>
      <c r="E28" s="9"/>
      <c r="F28" s="8"/>
    </row>
    <row r="29" spans="1:6" s="13" customFormat="1" x14ac:dyDescent="0.25">
      <c r="A29" s="437" t="s">
        <v>49</v>
      </c>
      <c r="B29" s="437"/>
      <c r="C29" s="10">
        <f t="shared" ref="C29:E29" si="7">SUM(C26:C28)</f>
        <v>2</v>
      </c>
      <c r="D29" s="10">
        <f t="shared" si="7"/>
        <v>15</v>
      </c>
      <c r="E29" s="11">
        <f t="shared" si="7"/>
        <v>1013986.22</v>
      </c>
      <c r="F29" s="12">
        <f t="shared" ref="F29:F30" si="8">E29/7780739.23</f>
        <v>0.13032003644209009</v>
      </c>
    </row>
    <row r="30" spans="1:6" ht="60" x14ac:dyDescent="0.25">
      <c r="A30" s="14" t="s">
        <v>50</v>
      </c>
      <c r="B30" s="4" t="s">
        <v>51</v>
      </c>
      <c r="C30" s="5">
        <v>1</v>
      </c>
      <c r="D30" s="6">
        <v>2</v>
      </c>
      <c r="E30" s="9">
        <v>162888.51999999999</v>
      </c>
      <c r="F30" s="8">
        <f t="shared" si="8"/>
        <v>2.0934838604017833E-2</v>
      </c>
    </row>
    <row r="31" spans="1:6" ht="48" x14ac:dyDescent="0.25">
      <c r="A31" s="14" t="s">
        <v>52</v>
      </c>
      <c r="B31" s="4" t="s">
        <v>53</v>
      </c>
      <c r="C31" s="5"/>
      <c r="D31" s="6"/>
      <c r="E31" s="9"/>
      <c r="F31" s="8"/>
    </row>
    <row r="32" spans="1:6" ht="36" x14ac:dyDescent="0.25">
      <c r="A32" s="14" t="s">
        <v>54</v>
      </c>
      <c r="B32" s="4" t="s">
        <v>55</v>
      </c>
      <c r="C32" s="5">
        <v>1</v>
      </c>
      <c r="D32" s="6">
        <v>2</v>
      </c>
      <c r="E32" s="9">
        <v>486161.8</v>
      </c>
      <c r="F32" s="8">
        <f t="shared" ref="F32:F42" si="9">E32/7780739.23</f>
        <v>6.2482726336016786E-2</v>
      </c>
    </row>
    <row r="33" spans="1:6" ht="60" x14ac:dyDescent="0.25">
      <c r="A33" s="14" t="s">
        <v>56</v>
      </c>
      <c r="B33" s="4" t="s">
        <v>123</v>
      </c>
      <c r="C33" s="5">
        <v>1</v>
      </c>
      <c r="D33" s="6">
        <v>12</v>
      </c>
      <c r="E33" s="9">
        <v>213057.29499999998</v>
      </c>
      <c r="F33" s="8">
        <f t="shared" si="9"/>
        <v>2.7382654616995815E-2</v>
      </c>
    </row>
    <row r="34" spans="1:6" s="13" customFormat="1" x14ac:dyDescent="0.2">
      <c r="A34" s="437" t="s">
        <v>58</v>
      </c>
      <c r="B34" s="439"/>
      <c r="C34" s="10">
        <f t="shared" ref="C34" si="10">SUM(C30:C33)</f>
        <v>3</v>
      </c>
      <c r="D34" s="10">
        <f t="shared" ref="D34:E34" si="11">SUM(D30:D33)</f>
        <v>16</v>
      </c>
      <c r="E34" s="11">
        <f t="shared" si="11"/>
        <v>862107.61499999999</v>
      </c>
      <c r="F34" s="12">
        <f t="shared" si="9"/>
        <v>0.11080021955703044</v>
      </c>
    </row>
    <row r="35" spans="1:6" s="13" customFormat="1" x14ac:dyDescent="0.25">
      <c r="A35" s="433" t="s">
        <v>59</v>
      </c>
      <c r="B35" s="433"/>
      <c r="C35" s="10">
        <f t="shared" ref="C35:E35" si="12">C34+C29+C25+C18+C14+C8</f>
        <v>14</v>
      </c>
      <c r="D35" s="10">
        <f t="shared" si="12"/>
        <v>74</v>
      </c>
      <c r="E35" s="16">
        <f t="shared" si="12"/>
        <v>6506054.2850000001</v>
      </c>
      <c r="F35" s="12">
        <f t="shared" si="9"/>
        <v>0.83617431360696037</v>
      </c>
    </row>
    <row r="36" spans="1:6" x14ac:dyDescent="0.25">
      <c r="A36" s="14" t="s">
        <v>60</v>
      </c>
      <c r="B36" s="4" t="s">
        <v>61</v>
      </c>
      <c r="C36" s="5"/>
      <c r="D36" s="6">
        <v>3</v>
      </c>
      <c r="E36" s="9">
        <v>107195.55</v>
      </c>
      <c r="F36" s="8">
        <f t="shared" si="9"/>
        <v>1.3777039280109635E-2</v>
      </c>
    </row>
    <row r="37" spans="1:6" x14ac:dyDescent="0.25">
      <c r="A37" s="14" t="s">
        <v>62</v>
      </c>
      <c r="B37" s="4" t="s">
        <v>63</v>
      </c>
      <c r="C37" s="5"/>
      <c r="D37" s="6">
        <v>1</v>
      </c>
      <c r="E37" s="9">
        <v>412</v>
      </c>
      <c r="F37" s="8">
        <f t="shared" si="9"/>
        <v>5.2951266945364517E-5</v>
      </c>
    </row>
    <row r="38" spans="1:6" s="13" customFormat="1" x14ac:dyDescent="0.25">
      <c r="A38" s="433" t="s">
        <v>64</v>
      </c>
      <c r="B38" s="433"/>
      <c r="C38" s="3"/>
      <c r="D38" s="10">
        <f t="shared" ref="D38:E38" si="13">SUM(D36:D37)</f>
        <v>4</v>
      </c>
      <c r="E38" s="11">
        <f t="shared" si="13"/>
        <v>107607.55</v>
      </c>
      <c r="F38" s="12">
        <f t="shared" si="9"/>
        <v>1.3829990547054999E-2</v>
      </c>
    </row>
    <row r="39" spans="1:6" x14ac:dyDescent="0.25">
      <c r="A39" s="14" t="s">
        <v>65</v>
      </c>
      <c r="B39" s="17" t="s">
        <v>66</v>
      </c>
      <c r="C39" s="5"/>
      <c r="D39" s="6"/>
      <c r="E39" s="9">
        <v>1153443.5900000001</v>
      </c>
      <c r="F39" s="8">
        <f t="shared" si="9"/>
        <v>0.1482434452439553</v>
      </c>
    </row>
    <row r="40" spans="1:6" x14ac:dyDescent="0.25">
      <c r="A40" s="14" t="s">
        <v>67</v>
      </c>
      <c r="B40" s="17" t="s">
        <v>68</v>
      </c>
      <c r="C40" s="5"/>
      <c r="D40" s="6"/>
      <c r="E40" s="9">
        <v>13633.8</v>
      </c>
      <c r="F40" s="8">
        <f t="shared" si="9"/>
        <v>1.7522499594167737E-3</v>
      </c>
    </row>
    <row r="41" spans="1:6" s="13" customFormat="1" ht="26.25" customHeight="1" x14ac:dyDescent="0.25">
      <c r="A41" s="442" t="s">
        <v>69</v>
      </c>
      <c r="B41" s="443"/>
      <c r="C41" s="3"/>
      <c r="D41" s="11"/>
      <c r="E41" s="11">
        <f>SUM(E39:E40)</f>
        <v>1167077.3900000001</v>
      </c>
      <c r="F41" s="12">
        <f t="shared" si="9"/>
        <v>0.14999569520337208</v>
      </c>
    </row>
    <row r="42" spans="1:6" s="13" customFormat="1" x14ac:dyDescent="0.25">
      <c r="A42" s="433" t="s">
        <v>70</v>
      </c>
      <c r="B42" s="433"/>
      <c r="C42" s="3"/>
      <c r="D42" s="10"/>
      <c r="E42" s="11">
        <f t="shared" ref="E42" si="14">E41+E38+E35</f>
        <v>7780739.2250000006</v>
      </c>
      <c r="F42" s="12">
        <f t="shared" si="9"/>
        <v>0.99999999935738759</v>
      </c>
    </row>
    <row r="43" spans="1:6" s="13" customFormat="1" x14ac:dyDescent="0.25">
      <c r="A43" s="47"/>
      <c r="B43" s="47"/>
      <c r="C43" s="47"/>
      <c r="D43" s="77"/>
    </row>
    <row r="45" spans="1:6" x14ac:dyDescent="0.25">
      <c r="A45" s="433" t="s">
        <v>130</v>
      </c>
      <c r="B45" s="433"/>
      <c r="C45" s="433" t="s">
        <v>5</v>
      </c>
      <c r="D45" s="436" t="s">
        <v>6</v>
      </c>
      <c r="E45" s="433" t="s">
        <v>7</v>
      </c>
      <c r="F45" s="433"/>
    </row>
    <row r="46" spans="1:6" ht="48" x14ac:dyDescent="0.25">
      <c r="A46" s="433"/>
      <c r="B46" s="433"/>
      <c r="C46" s="433"/>
      <c r="D46" s="436"/>
      <c r="E46" s="3" t="s">
        <v>74</v>
      </c>
      <c r="F46" s="3" t="s">
        <v>75</v>
      </c>
    </row>
    <row r="47" spans="1:6" x14ac:dyDescent="0.2">
      <c r="A47" s="14" t="s">
        <v>76</v>
      </c>
      <c r="B47" s="4" t="s">
        <v>77</v>
      </c>
      <c r="C47" s="5">
        <v>1</v>
      </c>
      <c r="D47" s="78">
        <v>20</v>
      </c>
      <c r="E47" s="9">
        <v>2724060.45</v>
      </c>
      <c r="F47" s="53">
        <f>E47/6506054.29</f>
        <v>0.41869623716281656</v>
      </c>
    </row>
    <row r="48" spans="1:6" x14ac:dyDescent="0.2">
      <c r="A48" s="14" t="s">
        <v>78</v>
      </c>
      <c r="B48" s="4" t="s">
        <v>79</v>
      </c>
      <c r="C48" s="5">
        <v>1</v>
      </c>
      <c r="D48" s="78">
        <v>1</v>
      </c>
      <c r="E48" s="9">
        <v>71000</v>
      </c>
      <c r="F48" s="53">
        <f t="shared" ref="F48:F55" si="15">E48/6506054.29</f>
        <v>1.0912912317551534E-2</v>
      </c>
    </row>
    <row r="49" spans="1:6" ht="24" x14ac:dyDescent="0.2">
      <c r="A49" s="14" t="s">
        <v>80</v>
      </c>
      <c r="B49" s="4" t="s">
        <v>81</v>
      </c>
      <c r="C49" s="5">
        <v>3</v>
      </c>
      <c r="D49" s="78">
        <v>13</v>
      </c>
      <c r="E49" s="9">
        <v>1253743</v>
      </c>
      <c r="F49" s="53">
        <f t="shared" si="15"/>
        <v>0.19270404827808468</v>
      </c>
    </row>
    <row r="50" spans="1:6" x14ac:dyDescent="0.2">
      <c r="A50" s="14" t="s">
        <v>82</v>
      </c>
      <c r="B50" s="4" t="s">
        <v>83</v>
      </c>
      <c r="C50" s="5">
        <v>4</v>
      </c>
      <c r="D50" s="78">
        <v>9</v>
      </c>
      <c r="E50" s="9">
        <v>581157</v>
      </c>
      <c r="F50" s="53">
        <f t="shared" si="15"/>
        <v>8.9325568784947837E-2</v>
      </c>
    </row>
    <row r="51" spans="1:6" s="13" customFormat="1" x14ac:dyDescent="0.2">
      <c r="A51" s="475" t="s">
        <v>84</v>
      </c>
      <c r="B51" s="476"/>
      <c r="C51" s="79">
        <f>SUM(C47:C50)</f>
        <v>9</v>
      </c>
      <c r="D51" s="80">
        <v>43</v>
      </c>
      <c r="E51" s="11">
        <v>4629960.45</v>
      </c>
      <c r="F51" s="54">
        <f t="shared" si="15"/>
        <v>0.71163876654340064</v>
      </c>
    </row>
    <row r="52" spans="1:6" ht="24" x14ac:dyDescent="0.25">
      <c r="A52" s="14" t="s">
        <v>85</v>
      </c>
      <c r="B52" s="4" t="s">
        <v>86</v>
      </c>
      <c r="C52" s="5">
        <v>2</v>
      </c>
      <c r="D52" s="81">
        <v>15</v>
      </c>
      <c r="E52" s="9">
        <v>1013986.22</v>
      </c>
      <c r="F52" s="53">
        <f t="shared" si="15"/>
        <v>0.15585271422627492</v>
      </c>
    </row>
    <row r="53" spans="1:6" x14ac:dyDescent="0.2">
      <c r="A53" s="14" t="s">
        <v>87</v>
      </c>
      <c r="B53" s="4" t="s">
        <v>88</v>
      </c>
      <c r="C53" s="5">
        <v>3</v>
      </c>
      <c r="D53" s="78">
        <v>16</v>
      </c>
      <c r="E53" s="9">
        <v>862107.61499999999</v>
      </c>
      <c r="F53" s="53">
        <f t="shared" si="15"/>
        <v>0.13250851846180953</v>
      </c>
    </row>
    <row r="54" spans="1:6" s="13" customFormat="1" x14ac:dyDescent="0.2">
      <c r="A54" s="475" t="s">
        <v>89</v>
      </c>
      <c r="B54" s="476"/>
      <c r="C54" s="79">
        <f>SUM(C52:C53)</f>
        <v>5</v>
      </c>
      <c r="D54" s="80">
        <v>31</v>
      </c>
      <c r="E54" s="11">
        <v>1876093.835</v>
      </c>
      <c r="F54" s="54">
        <f t="shared" si="15"/>
        <v>0.28836123268808445</v>
      </c>
    </row>
    <row r="55" spans="1:6" s="13" customFormat="1" x14ac:dyDescent="0.2">
      <c r="A55" s="24" t="s">
        <v>90</v>
      </c>
      <c r="B55" s="24" t="s">
        <v>91</v>
      </c>
      <c r="C55" s="82">
        <f>C54+C51</f>
        <v>14</v>
      </c>
      <c r="D55" s="82">
        <v>74</v>
      </c>
      <c r="E55" s="27">
        <v>6506054.2850000001</v>
      </c>
      <c r="F55" s="83">
        <f t="shared" si="15"/>
        <v>0.99999999923148508</v>
      </c>
    </row>
    <row r="58" spans="1:6" x14ac:dyDescent="0.25">
      <c r="D58" s="29"/>
      <c r="E58" s="29"/>
    </row>
  </sheetData>
  <mergeCells count="24">
    <mergeCell ref="D45:D46"/>
    <mergeCell ref="E45:F45"/>
    <mergeCell ref="A51:B51"/>
    <mergeCell ref="A54:B54"/>
    <mergeCell ref="A1:F1"/>
    <mergeCell ref="A35:B35"/>
    <mergeCell ref="A38:B38"/>
    <mergeCell ref="A41:B41"/>
    <mergeCell ref="A42:B42"/>
    <mergeCell ref="A45:B46"/>
    <mergeCell ref="C45:C46"/>
    <mergeCell ref="A8:B8"/>
    <mergeCell ref="A14:B14"/>
    <mergeCell ref="A18:B18"/>
    <mergeCell ref="A25:B25"/>
    <mergeCell ref="A29:B29"/>
    <mergeCell ref="A34:B34"/>
    <mergeCell ref="A2:B3"/>
    <mergeCell ref="C2:F3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88" workbookViewId="0">
      <selection activeCell="L7" sqref="L7"/>
    </sheetView>
  </sheetViews>
  <sheetFormatPr defaultRowHeight="12.75" x14ac:dyDescent="0.25"/>
  <cols>
    <col min="1" max="1" width="4.140625" style="85" customWidth="1"/>
    <col min="2" max="2" width="6.28515625" style="115" customWidth="1"/>
    <col min="3" max="3" width="5" style="115" customWidth="1"/>
    <col min="4" max="4" width="8.42578125" style="93" customWidth="1"/>
    <col min="5" max="5" width="13.7109375" style="115" customWidth="1"/>
    <col min="6" max="6" width="17.140625" style="115" customWidth="1"/>
    <col min="7" max="7" width="9" style="115" customWidth="1"/>
    <col min="8" max="8" width="5.5703125" style="115" customWidth="1"/>
    <col min="9" max="9" width="11.28515625" style="85" bestFit="1" customWidth="1"/>
    <col min="10" max="10" width="6.140625" style="116" customWidth="1"/>
    <col min="11" max="11" width="15.140625" style="84" customWidth="1"/>
    <col min="12" max="14" width="9.140625" style="85"/>
    <col min="15" max="15" width="12.28515625" style="85" customWidth="1"/>
    <col min="16" max="223" width="9.140625" style="85"/>
    <col min="224" max="224" width="3.85546875" style="85" customWidth="1"/>
    <col min="225" max="225" width="6.140625" style="85" customWidth="1"/>
    <col min="226" max="226" width="15.42578125" style="85" customWidth="1"/>
    <col min="227" max="227" width="28.140625" style="85" customWidth="1"/>
    <col min="228" max="228" width="10.5703125" style="85" customWidth="1"/>
    <col min="229" max="229" width="11.5703125" style="85" customWidth="1"/>
    <col min="230" max="479" width="9.140625" style="85"/>
    <col min="480" max="480" width="3.85546875" style="85" customWidth="1"/>
    <col min="481" max="481" width="6.140625" style="85" customWidth="1"/>
    <col min="482" max="482" width="15.42578125" style="85" customWidth="1"/>
    <col min="483" max="483" width="28.140625" style="85" customWidth="1"/>
    <col min="484" max="484" width="10.5703125" style="85" customWidth="1"/>
    <col min="485" max="485" width="11.5703125" style="85" customWidth="1"/>
    <col min="486" max="735" width="9.140625" style="85"/>
    <col min="736" max="736" width="3.85546875" style="85" customWidth="1"/>
    <col min="737" max="737" width="6.140625" style="85" customWidth="1"/>
    <col min="738" max="738" width="15.42578125" style="85" customWidth="1"/>
    <col min="739" max="739" width="28.140625" style="85" customWidth="1"/>
    <col min="740" max="740" width="10.5703125" style="85" customWidth="1"/>
    <col min="741" max="741" width="11.5703125" style="85" customWidth="1"/>
    <col min="742" max="991" width="9.140625" style="85"/>
    <col min="992" max="992" width="3.85546875" style="85" customWidth="1"/>
    <col min="993" max="993" width="6.140625" style="85" customWidth="1"/>
    <col min="994" max="994" width="15.42578125" style="85" customWidth="1"/>
    <col min="995" max="995" width="28.140625" style="85" customWidth="1"/>
    <col min="996" max="996" width="10.5703125" style="85" customWidth="1"/>
    <col min="997" max="997" width="11.5703125" style="85" customWidth="1"/>
    <col min="998" max="1247" width="9.140625" style="85"/>
    <col min="1248" max="1248" width="3.85546875" style="85" customWidth="1"/>
    <col min="1249" max="1249" width="6.140625" style="85" customWidth="1"/>
    <col min="1250" max="1250" width="15.42578125" style="85" customWidth="1"/>
    <col min="1251" max="1251" width="28.140625" style="85" customWidth="1"/>
    <col min="1252" max="1252" width="10.5703125" style="85" customWidth="1"/>
    <col min="1253" max="1253" width="11.5703125" style="85" customWidth="1"/>
    <col min="1254" max="1503" width="9.140625" style="85"/>
    <col min="1504" max="1504" width="3.85546875" style="85" customWidth="1"/>
    <col min="1505" max="1505" width="6.140625" style="85" customWidth="1"/>
    <col min="1506" max="1506" width="15.42578125" style="85" customWidth="1"/>
    <col min="1507" max="1507" width="28.140625" style="85" customWidth="1"/>
    <col min="1508" max="1508" width="10.5703125" style="85" customWidth="1"/>
    <col min="1509" max="1509" width="11.5703125" style="85" customWidth="1"/>
    <col min="1510" max="1759" width="9.140625" style="85"/>
    <col min="1760" max="1760" width="3.85546875" style="85" customWidth="1"/>
    <col min="1761" max="1761" width="6.140625" style="85" customWidth="1"/>
    <col min="1762" max="1762" width="15.42578125" style="85" customWidth="1"/>
    <col min="1763" max="1763" width="28.140625" style="85" customWidth="1"/>
    <col min="1764" max="1764" width="10.5703125" style="85" customWidth="1"/>
    <col min="1765" max="1765" width="11.5703125" style="85" customWidth="1"/>
    <col min="1766" max="2015" width="9.140625" style="85"/>
    <col min="2016" max="2016" width="3.85546875" style="85" customWidth="1"/>
    <col min="2017" max="2017" width="6.140625" style="85" customWidth="1"/>
    <col min="2018" max="2018" width="15.42578125" style="85" customWidth="1"/>
    <col min="2019" max="2019" width="28.140625" style="85" customWidth="1"/>
    <col min="2020" max="2020" width="10.5703125" style="85" customWidth="1"/>
    <col min="2021" max="2021" width="11.5703125" style="85" customWidth="1"/>
    <col min="2022" max="2271" width="9.140625" style="85"/>
    <col min="2272" max="2272" width="3.85546875" style="85" customWidth="1"/>
    <col min="2273" max="2273" width="6.140625" style="85" customWidth="1"/>
    <col min="2274" max="2274" width="15.42578125" style="85" customWidth="1"/>
    <col min="2275" max="2275" width="28.140625" style="85" customWidth="1"/>
    <col min="2276" max="2276" width="10.5703125" style="85" customWidth="1"/>
    <col min="2277" max="2277" width="11.5703125" style="85" customWidth="1"/>
    <col min="2278" max="2527" width="9.140625" style="85"/>
    <col min="2528" max="2528" width="3.85546875" style="85" customWidth="1"/>
    <col min="2529" max="2529" width="6.140625" style="85" customWidth="1"/>
    <col min="2530" max="2530" width="15.42578125" style="85" customWidth="1"/>
    <col min="2531" max="2531" width="28.140625" style="85" customWidth="1"/>
    <col min="2532" max="2532" width="10.5703125" style="85" customWidth="1"/>
    <col min="2533" max="2533" width="11.5703125" style="85" customWidth="1"/>
    <col min="2534" max="2783" width="9.140625" style="85"/>
    <col min="2784" max="2784" width="3.85546875" style="85" customWidth="1"/>
    <col min="2785" max="2785" width="6.140625" style="85" customWidth="1"/>
    <col min="2786" max="2786" width="15.42578125" style="85" customWidth="1"/>
    <col min="2787" max="2787" width="28.140625" style="85" customWidth="1"/>
    <col min="2788" max="2788" width="10.5703125" style="85" customWidth="1"/>
    <col min="2789" max="2789" width="11.5703125" style="85" customWidth="1"/>
    <col min="2790" max="3039" width="9.140625" style="85"/>
    <col min="3040" max="3040" width="3.85546875" style="85" customWidth="1"/>
    <col min="3041" max="3041" width="6.140625" style="85" customWidth="1"/>
    <col min="3042" max="3042" width="15.42578125" style="85" customWidth="1"/>
    <col min="3043" max="3043" width="28.140625" style="85" customWidth="1"/>
    <col min="3044" max="3044" width="10.5703125" style="85" customWidth="1"/>
    <col min="3045" max="3045" width="11.5703125" style="85" customWidth="1"/>
    <col min="3046" max="3295" width="9.140625" style="85"/>
    <col min="3296" max="3296" width="3.85546875" style="85" customWidth="1"/>
    <col min="3297" max="3297" width="6.140625" style="85" customWidth="1"/>
    <col min="3298" max="3298" width="15.42578125" style="85" customWidth="1"/>
    <col min="3299" max="3299" width="28.140625" style="85" customWidth="1"/>
    <col min="3300" max="3300" width="10.5703125" style="85" customWidth="1"/>
    <col min="3301" max="3301" width="11.5703125" style="85" customWidth="1"/>
    <col min="3302" max="3551" width="9.140625" style="85"/>
    <col min="3552" max="3552" width="3.85546875" style="85" customWidth="1"/>
    <col min="3553" max="3553" width="6.140625" style="85" customWidth="1"/>
    <col min="3554" max="3554" width="15.42578125" style="85" customWidth="1"/>
    <col min="3555" max="3555" width="28.140625" style="85" customWidth="1"/>
    <col min="3556" max="3556" width="10.5703125" style="85" customWidth="1"/>
    <col min="3557" max="3557" width="11.5703125" style="85" customWidth="1"/>
    <col min="3558" max="3807" width="9.140625" style="85"/>
    <col min="3808" max="3808" width="3.85546875" style="85" customWidth="1"/>
    <col min="3809" max="3809" width="6.140625" style="85" customWidth="1"/>
    <col min="3810" max="3810" width="15.42578125" style="85" customWidth="1"/>
    <col min="3811" max="3811" width="28.140625" style="85" customWidth="1"/>
    <col min="3812" max="3812" width="10.5703125" style="85" customWidth="1"/>
    <col min="3813" max="3813" width="11.5703125" style="85" customWidth="1"/>
    <col min="3814" max="4063" width="9.140625" style="85"/>
    <col min="4064" max="4064" width="3.85546875" style="85" customWidth="1"/>
    <col min="4065" max="4065" width="6.140625" style="85" customWidth="1"/>
    <col min="4066" max="4066" width="15.42578125" style="85" customWidth="1"/>
    <col min="4067" max="4067" width="28.140625" style="85" customWidth="1"/>
    <col min="4068" max="4068" width="10.5703125" style="85" customWidth="1"/>
    <col min="4069" max="4069" width="11.5703125" style="85" customWidth="1"/>
    <col min="4070" max="4319" width="9.140625" style="85"/>
    <col min="4320" max="4320" width="3.85546875" style="85" customWidth="1"/>
    <col min="4321" max="4321" width="6.140625" style="85" customWidth="1"/>
    <col min="4322" max="4322" width="15.42578125" style="85" customWidth="1"/>
    <col min="4323" max="4323" width="28.140625" style="85" customWidth="1"/>
    <col min="4324" max="4324" width="10.5703125" style="85" customWidth="1"/>
    <col min="4325" max="4325" width="11.5703125" style="85" customWidth="1"/>
    <col min="4326" max="4575" width="9.140625" style="85"/>
    <col min="4576" max="4576" width="3.85546875" style="85" customWidth="1"/>
    <col min="4577" max="4577" width="6.140625" style="85" customWidth="1"/>
    <col min="4578" max="4578" width="15.42578125" style="85" customWidth="1"/>
    <col min="4579" max="4579" width="28.140625" style="85" customWidth="1"/>
    <col min="4580" max="4580" width="10.5703125" style="85" customWidth="1"/>
    <col min="4581" max="4581" width="11.5703125" style="85" customWidth="1"/>
    <col min="4582" max="4831" width="9.140625" style="85"/>
    <col min="4832" max="4832" width="3.85546875" style="85" customWidth="1"/>
    <col min="4833" max="4833" width="6.140625" style="85" customWidth="1"/>
    <col min="4834" max="4834" width="15.42578125" style="85" customWidth="1"/>
    <col min="4835" max="4835" width="28.140625" style="85" customWidth="1"/>
    <col min="4836" max="4836" width="10.5703125" style="85" customWidth="1"/>
    <col min="4837" max="4837" width="11.5703125" style="85" customWidth="1"/>
    <col min="4838" max="5087" width="9.140625" style="85"/>
    <col min="5088" max="5088" width="3.85546875" style="85" customWidth="1"/>
    <col min="5089" max="5089" width="6.140625" style="85" customWidth="1"/>
    <col min="5090" max="5090" width="15.42578125" style="85" customWidth="1"/>
    <col min="5091" max="5091" width="28.140625" style="85" customWidth="1"/>
    <col min="5092" max="5092" width="10.5703125" style="85" customWidth="1"/>
    <col min="5093" max="5093" width="11.5703125" style="85" customWidth="1"/>
    <col min="5094" max="5343" width="9.140625" style="85"/>
    <col min="5344" max="5344" width="3.85546875" style="85" customWidth="1"/>
    <col min="5345" max="5345" width="6.140625" style="85" customWidth="1"/>
    <col min="5346" max="5346" width="15.42578125" style="85" customWidth="1"/>
    <col min="5347" max="5347" width="28.140625" style="85" customWidth="1"/>
    <col min="5348" max="5348" width="10.5703125" style="85" customWidth="1"/>
    <col min="5349" max="5349" width="11.5703125" style="85" customWidth="1"/>
    <col min="5350" max="5599" width="9.140625" style="85"/>
    <col min="5600" max="5600" width="3.85546875" style="85" customWidth="1"/>
    <col min="5601" max="5601" width="6.140625" style="85" customWidth="1"/>
    <col min="5602" max="5602" width="15.42578125" style="85" customWidth="1"/>
    <col min="5603" max="5603" width="28.140625" style="85" customWidth="1"/>
    <col min="5604" max="5604" width="10.5703125" style="85" customWidth="1"/>
    <col min="5605" max="5605" width="11.5703125" style="85" customWidth="1"/>
    <col min="5606" max="5855" width="9.140625" style="85"/>
    <col min="5856" max="5856" width="3.85546875" style="85" customWidth="1"/>
    <col min="5857" max="5857" width="6.140625" style="85" customWidth="1"/>
    <col min="5858" max="5858" width="15.42578125" style="85" customWidth="1"/>
    <col min="5859" max="5859" width="28.140625" style="85" customWidth="1"/>
    <col min="5860" max="5860" width="10.5703125" style="85" customWidth="1"/>
    <col min="5861" max="5861" width="11.5703125" style="85" customWidth="1"/>
    <col min="5862" max="6111" width="9.140625" style="85"/>
    <col min="6112" max="6112" width="3.85546875" style="85" customWidth="1"/>
    <col min="6113" max="6113" width="6.140625" style="85" customWidth="1"/>
    <col min="6114" max="6114" width="15.42578125" style="85" customWidth="1"/>
    <col min="6115" max="6115" width="28.140625" style="85" customWidth="1"/>
    <col min="6116" max="6116" width="10.5703125" style="85" customWidth="1"/>
    <col min="6117" max="6117" width="11.5703125" style="85" customWidth="1"/>
    <col min="6118" max="6367" width="9.140625" style="85"/>
    <col min="6368" max="6368" width="3.85546875" style="85" customWidth="1"/>
    <col min="6369" max="6369" width="6.140625" style="85" customWidth="1"/>
    <col min="6370" max="6370" width="15.42578125" style="85" customWidth="1"/>
    <col min="6371" max="6371" width="28.140625" style="85" customWidth="1"/>
    <col min="6372" max="6372" width="10.5703125" style="85" customWidth="1"/>
    <col min="6373" max="6373" width="11.5703125" style="85" customWidth="1"/>
    <col min="6374" max="6623" width="9.140625" style="85"/>
    <col min="6624" max="6624" width="3.85546875" style="85" customWidth="1"/>
    <col min="6625" max="6625" width="6.140625" style="85" customWidth="1"/>
    <col min="6626" max="6626" width="15.42578125" style="85" customWidth="1"/>
    <col min="6627" max="6627" width="28.140625" style="85" customWidth="1"/>
    <col min="6628" max="6628" width="10.5703125" style="85" customWidth="1"/>
    <col min="6629" max="6629" width="11.5703125" style="85" customWidth="1"/>
    <col min="6630" max="6879" width="9.140625" style="85"/>
    <col min="6880" max="6880" width="3.85546875" style="85" customWidth="1"/>
    <col min="6881" max="6881" width="6.140625" style="85" customWidth="1"/>
    <col min="6882" max="6882" width="15.42578125" style="85" customWidth="1"/>
    <col min="6883" max="6883" width="28.140625" style="85" customWidth="1"/>
    <col min="6884" max="6884" width="10.5703125" style="85" customWidth="1"/>
    <col min="6885" max="6885" width="11.5703125" style="85" customWidth="1"/>
    <col min="6886" max="7135" width="9.140625" style="85"/>
    <col min="7136" max="7136" width="3.85546875" style="85" customWidth="1"/>
    <col min="7137" max="7137" width="6.140625" style="85" customWidth="1"/>
    <col min="7138" max="7138" width="15.42578125" style="85" customWidth="1"/>
    <col min="7139" max="7139" width="28.140625" style="85" customWidth="1"/>
    <col min="7140" max="7140" width="10.5703125" style="85" customWidth="1"/>
    <col min="7141" max="7141" width="11.5703125" style="85" customWidth="1"/>
    <col min="7142" max="7391" width="9.140625" style="85"/>
    <col min="7392" max="7392" width="3.85546875" style="85" customWidth="1"/>
    <col min="7393" max="7393" width="6.140625" style="85" customWidth="1"/>
    <col min="7394" max="7394" width="15.42578125" style="85" customWidth="1"/>
    <col min="7395" max="7395" width="28.140625" style="85" customWidth="1"/>
    <col min="7396" max="7396" width="10.5703125" style="85" customWidth="1"/>
    <col min="7397" max="7397" width="11.5703125" style="85" customWidth="1"/>
    <col min="7398" max="7647" width="9.140625" style="85"/>
    <col min="7648" max="7648" width="3.85546875" style="85" customWidth="1"/>
    <col min="7649" max="7649" width="6.140625" style="85" customWidth="1"/>
    <col min="7650" max="7650" width="15.42578125" style="85" customWidth="1"/>
    <col min="7651" max="7651" width="28.140625" style="85" customWidth="1"/>
    <col min="7652" max="7652" width="10.5703125" style="85" customWidth="1"/>
    <col min="7653" max="7653" width="11.5703125" style="85" customWidth="1"/>
    <col min="7654" max="7903" width="9.140625" style="85"/>
    <col min="7904" max="7904" width="3.85546875" style="85" customWidth="1"/>
    <col min="7905" max="7905" width="6.140625" style="85" customWidth="1"/>
    <col min="7906" max="7906" width="15.42578125" style="85" customWidth="1"/>
    <col min="7907" max="7907" width="28.140625" style="85" customWidth="1"/>
    <col min="7908" max="7908" width="10.5703125" style="85" customWidth="1"/>
    <col min="7909" max="7909" width="11.5703125" style="85" customWidth="1"/>
    <col min="7910" max="8159" width="9.140625" style="85"/>
    <col min="8160" max="8160" width="3.85546875" style="85" customWidth="1"/>
    <col min="8161" max="8161" width="6.140625" style="85" customWidth="1"/>
    <col min="8162" max="8162" width="15.42578125" style="85" customWidth="1"/>
    <col min="8163" max="8163" width="28.140625" style="85" customWidth="1"/>
    <col min="8164" max="8164" width="10.5703125" style="85" customWidth="1"/>
    <col min="8165" max="8165" width="11.5703125" style="85" customWidth="1"/>
    <col min="8166" max="8415" width="9.140625" style="85"/>
    <col min="8416" max="8416" width="3.85546875" style="85" customWidth="1"/>
    <col min="8417" max="8417" width="6.140625" style="85" customWidth="1"/>
    <col min="8418" max="8418" width="15.42578125" style="85" customWidth="1"/>
    <col min="8419" max="8419" width="28.140625" style="85" customWidth="1"/>
    <col min="8420" max="8420" width="10.5703125" style="85" customWidth="1"/>
    <col min="8421" max="8421" width="11.5703125" style="85" customWidth="1"/>
    <col min="8422" max="8671" width="9.140625" style="85"/>
    <col min="8672" max="8672" width="3.85546875" style="85" customWidth="1"/>
    <col min="8673" max="8673" width="6.140625" style="85" customWidth="1"/>
    <col min="8674" max="8674" width="15.42578125" style="85" customWidth="1"/>
    <col min="8675" max="8675" width="28.140625" style="85" customWidth="1"/>
    <col min="8676" max="8676" width="10.5703125" style="85" customWidth="1"/>
    <col min="8677" max="8677" width="11.5703125" style="85" customWidth="1"/>
    <col min="8678" max="8927" width="9.140625" style="85"/>
    <col min="8928" max="8928" width="3.85546875" style="85" customWidth="1"/>
    <col min="8929" max="8929" width="6.140625" style="85" customWidth="1"/>
    <col min="8930" max="8930" width="15.42578125" style="85" customWidth="1"/>
    <col min="8931" max="8931" width="28.140625" style="85" customWidth="1"/>
    <col min="8932" max="8932" width="10.5703125" style="85" customWidth="1"/>
    <col min="8933" max="8933" width="11.5703125" style="85" customWidth="1"/>
    <col min="8934" max="9183" width="9.140625" style="85"/>
    <col min="9184" max="9184" width="3.85546875" style="85" customWidth="1"/>
    <col min="9185" max="9185" width="6.140625" style="85" customWidth="1"/>
    <col min="9186" max="9186" width="15.42578125" style="85" customWidth="1"/>
    <col min="9187" max="9187" width="28.140625" style="85" customWidth="1"/>
    <col min="9188" max="9188" width="10.5703125" style="85" customWidth="1"/>
    <col min="9189" max="9189" width="11.5703125" style="85" customWidth="1"/>
    <col min="9190" max="9439" width="9.140625" style="85"/>
    <col min="9440" max="9440" width="3.85546875" style="85" customWidth="1"/>
    <col min="9441" max="9441" width="6.140625" style="85" customWidth="1"/>
    <col min="9442" max="9442" width="15.42578125" style="85" customWidth="1"/>
    <col min="9443" max="9443" width="28.140625" style="85" customWidth="1"/>
    <col min="9444" max="9444" width="10.5703125" style="85" customWidth="1"/>
    <col min="9445" max="9445" width="11.5703125" style="85" customWidth="1"/>
    <col min="9446" max="9695" width="9.140625" style="85"/>
    <col min="9696" max="9696" width="3.85546875" style="85" customWidth="1"/>
    <col min="9697" max="9697" width="6.140625" style="85" customWidth="1"/>
    <col min="9698" max="9698" width="15.42578125" style="85" customWidth="1"/>
    <col min="9699" max="9699" width="28.140625" style="85" customWidth="1"/>
    <col min="9700" max="9700" width="10.5703125" style="85" customWidth="1"/>
    <col min="9701" max="9701" width="11.5703125" style="85" customWidth="1"/>
    <col min="9702" max="9951" width="9.140625" style="85"/>
    <col min="9952" max="9952" width="3.85546875" style="85" customWidth="1"/>
    <col min="9953" max="9953" width="6.140625" style="85" customWidth="1"/>
    <col min="9954" max="9954" width="15.42578125" style="85" customWidth="1"/>
    <col min="9955" max="9955" width="28.140625" style="85" customWidth="1"/>
    <col min="9956" max="9956" width="10.5703125" style="85" customWidth="1"/>
    <col min="9957" max="9957" width="11.5703125" style="85" customWidth="1"/>
    <col min="9958" max="10207" width="9.140625" style="85"/>
    <col min="10208" max="10208" width="3.85546875" style="85" customWidth="1"/>
    <col min="10209" max="10209" width="6.140625" style="85" customWidth="1"/>
    <col min="10210" max="10210" width="15.42578125" style="85" customWidth="1"/>
    <col min="10211" max="10211" width="28.140625" style="85" customWidth="1"/>
    <col min="10212" max="10212" width="10.5703125" style="85" customWidth="1"/>
    <col min="10213" max="10213" width="11.5703125" style="85" customWidth="1"/>
    <col min="10214" max="10463" width="9.140625" style="85"/>
    <col min="10464" max="10464" width="3.85546875" style="85" customWidth="1"/>
    <col min="10465" max="10465" width="6.140625" style="85" customWidth="1"/>
    <col min="10466" max="10466" width="15.42578125" style="85" customWidth="1"/>
    <col min="10467" max="10467" width="28.140625" style="85" customWidth="1"/>
    <col min="10468" max="10468" width="10.5703125" style="85" customWidth="1"/>
    <col min="10469" max="10469" width="11.5703125" style="85" customWidth="1"/>
    <col min="10470" max="10719" width="9.140625" style="85"/>
    <col min="10720" max="10720" width="3.85546875" style="85" customWidth="1"/>
    <col min="10721" max="10721" width="6.140625" style="85" customWidth="1"/>
    <col min="10722" max="10722" width="15.42578125" style="85" customWidth="1"/>
    <col min="10723" max="10723" width="28.140625" style="85" customWidth="1"/>
    <col min="10724" max="10724" width="10.5703125" style="85" customWidth="1"/>
    <col min="10725" max="10725" width="11.5703125" style="85" customWidth="1"/>
    <col min="10726" max="10975" width="9.140625" style="85"/>
    <col min="10976" max="10976" width="3.85546875" style="85" customWidth="1"/>
    <col min="10977" max="10977" width="6.140625" style="85" customWidth="1"/>
    <col min="10978" max="10978" width="15.42578125" style="85" customWidth="1"/>
    <col min="10979" max="10979" width="28.140625" style="85" customWidth="1"/>
    <col min="10980" max="10980" width="10.5703125" style="85" customWidth="1"/>
    <col min="10981" max="10981" width="11.5703125" style="85" customWidth="1"/>
    <col min="10982" max="11231" width="9.140625" style="85"/>
    <col min="11232" max="11232" width="3.85546875" style="85" customWidth="1"/>
    <col min="11233" max="11233" width="6.140625" style="85" customWidth="1"/>
    <col min="11234" max="11234" width="15.42578125" style="85" customWidth="1"/>
    <col min="11235" max="11235" width="28.140625" style="85" customWidth="1"/>
    <col min="11236" max="11236" width="10.5703125" style="85" customWidth="1"/>
    <col min="11237" max="11237" width="11.5703125" style="85" customWidth="1"/>
    <col min="11238" max="11487" width="9.140625" style="85"/>
    <col min="11488" max="11488" width="3.85546875" style="85" customWidth="1"/>
    <col min="11489" max="11489" width="6.140625" style="85" customWidth="1"/>
    <col min="11490" max="11490" width="15.42578125" style="85" customWidth="1"/>
    <col min="11491" max="11491" width="28.140625" style="85" customWidth="1"/>
    <col min="11492" max="11492" width="10.5703125" style="85" customWidth="1"/>
    <col min="11493" max="11493" width="11.5703125" style="85" customWidth="1"/>
    <col min="11494" max="11743" width="9.140625" style="85"/>
    <col min="11744" max="11744" width="3.85546875" style="85" customWidth="1"/>
    <col min="11745" max="11745" width="6.140625" style="85" customWidth="1"/>
    <col min="11746" max="11746" width="15.42578125" style="85" customWidth="1"/>
    <col min="11747" max="11747" width="28.140625" style="85" customWidth="1"/>
    <col min="11748" max="11748" width="10.5703125" style="85" customWidth="1"/>
    <col min="11749" max="11749" width="11.5703125" style="85" customWidth="1"/>
    <col min="11750" max="11999" width="9.140625" style="85"/>
    <col min="12000" max="12000" width="3.85546875" style="85" customWidth="1"/>
    <col min="12001" max="12001" width="6.140625" style="85" customWidth="1"/>
    <col min="12002" max="12002" width="15.42578125" style="85" customWidth="1"/>
    <col min="12003" max="12003" width="28.140625" style="85" customWidth="1"/>
    <col min="12004" max="12004" width="10.5703125" style="85" customWidth="1"/>
    <col min="12005" max="12005" width="11.5703125" style="85" customWidth="1"/>
    <col min="12006" max="12255" width="9.140625" style="85"/>
    <col min="12256" max="12256" width="3.85546875" style="85" customWidth="1"/>
    <col min="12257" max="12257" width="6.140625" style="85" customWidth="1"/>
    <col min="12258" max="12258" width="15.42578125" style="85" customWidth="1"/>
    <col min="12259" max="12259" width="28.140625" style="85" customWidth="1"/>
    <col min="12260" max="12260" width="10.5703125" style="85" customWidth="1"/>
    <col min="12261" max="12261" width="11.5703125" style="85" customWidth="1"/>
    <col min="12262" max="12511" width="9.140625" style="85"/>
    <col min="12512" max="12512" width="3.85546875" style="85" customWidth="1"/>
    <col min="12513" max="12513" width="6.140625" style="85" customWidth="1"/>
    <col min="12514" max="12514" width="15.42578125" style="85" customWidth="1"/>
    <col min="12515" max="12515" width="28.140625" style="85" customWidth="1"/>
    <col min="12516" max="12516" width="10.5703125" style="85" customWidth="1"/>
    <col min="12517" max="12517" width="11.5703125" style="85" customWidth="1"/>
    <col min="12518" max="12767" width="9.140625" style="85"/>
    <col min="12768" max="12768" width="3.85546875" style="85" customWidth="1"/>
    <col min="12769" max="12769" width="6.140625" style="85" customWidth="1"/>
    <col min="12770" max="12770" width="15.42578125" style="85" customWidth="1"/>
    <col min="12771" max="12771" width="28.140625" style="85" customWidth="1"/>
    <col min="12772" max="12772" width="10.5703125" style="85" customWidth="1"/>
    <col min="12773" max="12773" width="11.5703125" style="85" customWidth="1"/>
    <col min="12774" max="13023" width="9.140625" style="85"/>
    <col min="13024" max="13024" width="3.85546875" style="85" customWidth="1"/>
    <col min="13025" max="13025" width="6.140625" style="85" customWidth="1"/>
    <col min="13026" max="13026" width="15.42578125" style="85" customWidth="1"/>
    <col min="13027" max="13027" width="28.140625" style="85" customWidth="1"/>
    <col min="13028" max="13028" width="10.5703125" style="85" customWidth="1"/>
    <col min="13029" max="13029" width="11.5703125" style="85" customWidth="1"/>
    <col min="13030" max="13279" width="9.140625" style="85"/>
    <col min="13280" max="13280" width="3.85546875" style="85" customWidth="1"/>
    <col min="13281" max="13281" width="6.140625" style="85" customWidth="1"/>
    <col min="13282" max="13282" width="15.42578125" style="85" customWidth="1"/>
    <col min="13283" max="13283" width="28.140625" style="85" customWidth="1"/>
    <col min="13284" max="13284" width="10.5703125" style="85" customWidth="1"/>
    <col min="13285" max="13285" width="11.5703125" style="85" customWidth="1"/>
    <col min="13286" max="13535" width="9.140625" style="85"/>
    <col min="13536" max="13536" width="3.85546875" style="85" customWidth="1"/>
    <col min="13537" max="13537" width="6.140625" style="85" customWidth="1"/>
    <col min="13538" max="13538" width="15.42578125" style="85" customWidth="1"/>
    <col min="13539" max="13539" width="28.140625" style="85" customWidth="1"/>
    <col min="13540" max="13540" width="10.5703125" style="85" customWidth="1"/>
    <col min="13541" max="13541" width="11.5703125" style="85" customWidth="1"/>
    <col min="13542" max="13791" width="9.140625" style="85"/>
    <col min="13792" max="13792" width="3.85546875" style="85" customWidth="1"/>
    <col min="13793" max="13793" width="6.140625" style="85" customWidth="1"/>
    <col min="13794" max="13794" width="15.42578125" style="85" customWidth="1"/>
    <col min="13795" max="13795" width="28.140625" style="85" customWidth="1"/>
    <col min="13796" max="13796" width="10.5703125" style="85" customWidth="1"/>
    <col min="13797" max="13797" width="11.5703125" style="85" customWidth="1"/>
    <col min="13798" max="14047" width="9.140625" style="85"/>
    <col min="14048" max="14048" width="3.85546875" style="85" customWidth="1"/>
    <col min="14049" max="14049" width="6.140625" style="85" customWidth="1"/>
    <col min="14050" max="14050" width="15.42578125" style="85" customWidth="1"/>
    <col min="14051" max="14051" width="28.140625" style="85" customWidth="1"/>
    <col min="14052" max="14052" width="10.5703125" style="85" customWidth="1"/>
    <col min="14053" max="14053" width="11.5703125" style="85" customWidth="1"/>
    <col min="14054" max="14303" width="9.140625" style="85"/>
    <col min="14304" max="14304" width="3.85546875" style="85" customWidth="1"/>
    <col min="14305" max="14305" width="6.140625" style="85" customWidth="1"/>
    <col min="14306" max="14306" width="15.42578125" style="85" customWidth="1"/>
    <col min="14307" max="14307" width="28.140625" style="85" customWidth="1"/>
    <col min="14308" max="14308" width="10.5703125" style="85" customWidth="1"/>
    <col min="14309" max="14309" width="11.5703125" style="85" customWidth="1"/>
    <col min="14310" max="14559" width="9.140625" style="85"/>
    <col min="14560" max="14560" width="3.85546875" style="85" customWidth="1"/>
    <col min="14561" max="14561" width="6.140625" style="85" customWidth="1"/>
    <col min="14562" max="14562" width="15.42578125" style="85" customWidth="1"/>
    <col min="14563" max="14563" width="28.140625" style="85" customWidth="1"/>
    <col min="14564" max="14564" width="10.5703125" style="85" customWidth="1"/>
    <col min="14565" max="14565" width="11.5703125" style="85" customWidth="1"/>
    <col min="14566" max="14815" width="9.140625" style="85"/>
    <col min="14816" max="14816" width="3.85546875" style="85" customWidth="1"/>
    <col min="14817" max="14817" width="6.140625" style="85" customWidth="1"/>
    <col min="14818" max="14818" width="15.42578125" style="85" customWidth="1"/>
    <col min="14819" max="14819" width="28.140625" style="85" customWidth="1"/>
    <col min="14820" max="14820" width="10.5703125" style="85" customWidth="1"/>
    <col min="14821" max="14821" width="11.5703125" style="85" customWidth="1"/>
    <col min="14822" max="15071" width="9.140625" style="85"/>
    <col min="15072" max="15072" width="3.85546875" style="85" customWidth="1"/>
    <col min="15073" max="15073" width="6.140625" style="85" customWidth="1"/>
    <col min="15074" max="15074" width="15.42578125" style="85" customWidth="1"/>
    <col min="15075" max="15075" width="28.140625" style="85" customWidth="1"/>
    <col min="15076" max="15076" width="10.5703125" style="85" customWidth="1"/>
    <col min="15077" max="15077" width="11.5703125" style="85" customWidth="1"/>
    <col min="15078" max="15327" width="9.140625" style="85"/>
    <col min="15328" max="15328" width="3.85546875" style="85" customWidth="1"/>
    <col min="15329" max="15329" width="6.140625" style="85" customWidth="1"/>
    <col min="15330" max="15330" width="15.42578125" style="85" customWidth="1"/>
    <col min="15331" max="15331" width="28.140625" style="85" customWidth="1"/>
    <col min="15332" max="15332" width="10.5703125" style="85" customWidth="1"/>
    <col min="15333" max="15333" width="11.5703125" style="85" customWidth="1"/>
    <col min="15334" max="15583" width="9.140625" style="85"/>
    <col min="15584" max="15584" width="3.85546875" style="85" customWidth="1"/>
    <col min="15585" max="15585" width="6.140625" style="85" customWidth="1"/>
    <col min="15586" max="15586" width="15.42578125" style="85" customWidth="1"/>
    <col min="15587" max="15587" width="28.140625" style="85" customWidth="1"/>
    <col min="15588" max="15588" width="10.5703125" style="85" customWidth="1"/>
    <col min="15589" max="15589" width="11.5703125" style="85" customWidth="1"/>
    <col min="15590" max="15839" width="9.140625" style="85"/>
    <col min="15840" max="15840" width="3.85546875" style="85" customWidth="1"/>
    <col min="15841" max="15841" width="6.140625" style="85" customWidth="1"/>
    <col min="15842" max="15842" width="15.42578125" style="85" customWidth="1"/>
    <col min="15843" max="15843" width="28.140625" style="85" customWidth="1"/>
    <col min="15844" max="15844" width="10.5703125" style="85" customWidth="1"/>
    <col min="15845" max="15845" width="11.5703125" style="85" customWidth="1"/>
    <col min="15846" max="16095" width="9.140625" style="85"/>
    <col min="16096" max="16096" width="3.85546875" style="85" customWidth="1"/>
    <col min="16097" max="16097" width="6.140625" style="85" customWidth="1"/>
    <col min="16098" max="16098" width="15.42578125" style="85" customWidth="1"/>
    <col min="16099" max="16099" width="28.140625" style="85" customWidth="1"/>
    <col min="16100" max="16100" width="10.5703125" style="85" customWidth="1"/>
    <col min="16101" max="16101" width="11.5703125" style="85" customWidth="1"/>
    <col min="16102" max="16384" width="9.140625" style="85"/>
  </cols>
  <sheetData>
    <row r="1" spans="1:11" ht="15" x14ac:dyDescent="0.25">
      <c r="A1" s="477" t="s">
        <v>386</v>
      </c>
      <c r="B1" s="477"/>
      <c r="C1" s="477"/>
      <c r="D1" s="477"/>
      <c r="E1" s="477"/>
      <c r="F1" s="477"/>
      <c r="G1" s="477"/>
      <c r="H1" s="477"/>
      <c r="I1" s="477"/>
      <c r="J1" s="477"/>
    </row>
    <row r="2" spans="1:11" x14ac:dyDescent="0.25">
      <c r="A2" s="433" t="s">
        <v>133</v>
      </c>
      <c r="B2" s="433" t="s">
        <v>134</v>
      </c>
      <c r="C2" s="433" t="s">
        <v>121</v>
      </c>
      <c r="D2" s="433"/>
      <c r="E2" s="433"/>
      <c r="F2" s="433"/>
      <c r="G2" s="433"/>
      <c r="H2" s="433" t="s">
        <v>135</v>
      </c>
      <c r="I2" s="433"/>
      <c r="J2" s="433"/>
    </row>
    <row r="3" spans="1:11" x14ac:dyDescent="0.25">
      <c r="A3" s="433"/>
      <c r="B3" s="433"/>
      <c r="C3" s="433" t="s">
        <v>136</v>
      </c>
      <c r="D3" s="436" t="s">
        <v>137</v>
      </c>
      <c r="E3" s="433" t="s">
        <v>138</v>
      </c>
      <c r="F3" s="433" t="s">
        <v>139</v>
      </c>
      <c r="G3" s="433" t="s">
        <v>140</v>
      </c>
      <c r="H3" s="433"/>
      <c r="I3" s="433"/>
      <c r="J3" s="433"/>
    </row>
    <row r="4" spans="1:11" ht="48" x14ac:dyDescent="0.25">
      <c r="A4" s="433"/>
      <c r="B4" s="433"/>
      <c r="C4" s="433"/>
      <c r="D4" s="436"/>
      <c r="E4" s="433"/>
      <c r="F4" s="433"/>
      <c r="G4" s="433"/>
      <c r="H4" s="371" t="s">
        <v>141</v>
      </c>
      <c r="I4" s="371" t="s">
        <v>142</v>
      </c>
      <c r="J4" s="373" t="s">
        <v>143</v>
      </c>
    </row>
    <row r="5" spans="1:11" ht="48" x14ac:dyDescent="0.25">
      <c r="A5" s="202" t="s">
        <v>144</v>
      </c>
      <c r="B5" s="4" t="s">
        <v>10</v>
      </c>
      <c r="C5" s="380">
        <v>1</v>
      </c>
      <c r="D5" s="375">
        <v>175306</v>
      </c>
      <c r="E5" s="17" t="s">
        <v>145</v>
      </c>
      <c r="F5" s="17" t="s">
        <v>146</v>
      </c>
      <c r="G5" s="17" t="s">
        <v>147</v>
      </c>
      <c r="H5" s="380">
        <v>1</v>
      </c>
      <c r="I5" s="286">
        <v>205070</v>
      </c>
      <c r="J5" s="76">
        <v>8</v>
      </c>
      <c r="K5" s="93"/>
    </row>
    <row r="6" spans="1:11" s="95" customFormat="1" ht="48" x14ac:dyDescent="0.25">
      <c r="A6" s="202" t="s">
        <v>148</v>
      </c>
      <c r="B6" s="4" t="s">
        <v>10</v>
      </c>
      <c r="C6" s="380">
        <v>1</v>
      </c>
      <c r="D6" s="294">
        <v>179920</v>
      </c>
      <c r="E6" s="4" t="s">
        <v>149</v>
      </c>
      <c r="F6" s="4" t="s">
        <v>150</v>
      </c>
      <c r="G6" s="4" t="s">
        <v>151</v>
      </c>
      <c r="H6" s="380">
        <v>1</v>
      </c>
      <c r="I6" s="291">
        <v>78936</v>
      </c>
      <c r="J6" s="76">
        <v>4</v>
      </c>
      <c r="K6" s="94"/>
    </row>
    <row r="7" spans="1:11" ht="36" x14ac:dyDescent="0.25">
      <c r="A7" s="202" t="s">
        <v>148</v>
      </c>
      <c r="B7" s="4" t="s">
        <v>10</v>
      </c>
      <c r="C7" s="380">
        <v>1</v>
      </c>
      <c r="D7" s="294">
        <v>179969</v>
      </c>
      <c r="E7" s="4" t="s">
        <v>152</v>
      </c>
      <c r="F7" s="4" t="s">
        <v>153</v>
      </c>
      <c r="G7" s="4" t="s">
        <v>154</v>
      </c>
      <c r="H7" s="380">
        <v>1</v>
      </c>
      <c r="I7" s="291">
        <v>68841.8</v>
      </c>
      <c r="J7" s="76">
        <v>6</v>
      </c>
    </row>
    <row r="8" spans="1:11" s="95" customFormat="1" ht="48" x14ac:dyDescent="0.25">
      <c r="A8" s="202" t="s">
        <v>155</v>
      </c>
      <c r="B8" s="4" t="s">
        <v>10</v>
      </c>
      <c r="C8" s="380">
        <v>1</v>
      </c>
      <c r="D8" s="375">
        <v>185646</v>
      </c>
      <c r="E8" s="402" t="s">
        <v>156</v>
      </c>
      <c r="F8" s="402" t="s">
        <v>157</v>
      </c>
      <c r="G8" s="402" t="s">
        <v>158</v>
      </c>
      <c r="H8" s="380">
        <v>1</v>
      </c>
      <c r="I8" s="286">
        <v>209750</v>
      </c>
      <c r="J8" s="76">
        <v>6</v>
      </c>
      <c r="K8" s="93"/>
    </row>
    <row r="9" spans="1:11" ht="48" x14ac:dyDescent="0.25">
      <c r="A9" s="202" t="s">
        <v>155</v>
      </c>
      <c r="B9" s="4" t="s">
        <v>10</v>
      </c>
      <c r="C9" s="380">
        <v>1</v>
      </c>
      <c r="D9" s="375">
        <v>185648</v>
      </c>
      <c r="E9" s="402" t="s">
        <v>159</v>
      </c>
      <c r="F9" s="402" t="s">
        <v>160</v>
      </c>
      <c r="G9" s="402" t="s">
        <v>161</v>
      </c>
      <c r="H9" s="380">
        <v>1</v>
      </c>
      <c r="I9" s="286">
        <v>149590</v>
      </c>
      <c r="J9" s="76">
        <v>3</v>
      </c>
      <c r="K9" s="93"/>
    </row>
    <row r="10" spans="1:11" ht="48" x14ac:dyDescent="0.25">
      <c r="A10" s="202" t="s">
        <v>155</v>
      </c>
      <c r="B10" s="4" t="s">
        <v>10</v>
      </c>
      <c r="C10" s="380">
        <v>1</v>
      </c>
      <c r="D10" s="375">
        <v>185649</v>
      </c>
      <c r="E10" s="402" t="s">
        <v>162</v>
      </c>
      <c r="F10" s="402" t="s">
        <v>163</v>
      </c>
      <c r="G10" s="402" t="s">
        <v>164</v>
      </c>
      <c r="H10" s="380">
        <v>1</v>
      </c>
      <c r="I10" s="286">
        <v>228390</v>
      </c>
      <c r="J10" s="76">
        <v>5</v>
      </c>
      <c r="K10" s="93"/>
    </row>
    <row r="11" spans="1:11" s="95" customFormat="1" ht="48" x14ac:dyDescent="0.25">
      <c r="A11" s="202" t="s">
        <v>155</v>
      </c>
      <c r="B11" s="4" t="s">
        <v>10</v>
      </c>
      <c r="C11" s="380">
        <v>1</v>
      </c>
      <c r="D11" s="375">
        <v>186561</v>
      </c>
      <c r="E11" s="402" t="s">
        <v>165</v>
      </c>
      <c r="F11" s="402" t="s">
        <v>166</v>
      </c>
      <c r="G11" s="402" t="s">
        <v>167</v>
      </c>
      <c r="H11" s="380">
        <v>1</v>
      </c>
      <c r="I11" s="286">
        <v>75985</v>
      </c>
      <c r="J11" s="76">
        <v>5</v>
      </c>
      <c r="K11" s="93"/>
    </row>
    <row r="12" spans="1:11" ht="36" x14ac:dyDescent="0.25">
      <c r="A12" s="202" t="s">
        <v>155</v>
      </c>
      <c r="B12" s="4" t="s">
        <v>10</v>
      </c>
      <c r="C12" s="380">
        <v>1</v>
      </c>
      <c r="D12" s="294">
        <v>186562</v>
      </c>
      <c r="E12" s="402" t="s">
        <v>168</v>
      </c>
      <c r="F12" s="402" t="s">
        <v>169</v>
      </c>
      <c r="G12" s="402" t="s">
        <v>170</v>
      </c>
      <c r="H12" s="380">
        <v>1</v>
      </c>
      <c r="I12" s="286">
        <v>121971</v>
      </c>
      <c r="J12" s="76">
        <v>6</v>
      </c>
    </row>
    <row r="13" spans="1:11" s="95" customFormat="1" ht="60" x14ac:dyDescent="0.25">
      <c r="A13" s="202" t="s">
        <v>155</v>
      </c>
      <c r="B13" s="4" t="s">
        <v>10</v>
      </c>
      <c r="C13" s="380">
        <v>1</v>
      </c>
      <c r="D13" s="375">
        <v>186570</v>
      </c>
      <c r="E13" s="402" t="s">
        <v>171</v>
      </c>
      <c r="F13" s="402" t="s">
        <v>172</v>
      </c>
      <c r="G13" s="17" t="s">
        <v>173</v>
      </c>
      <c r="H13" s="380">
        <v>1</v>
      </c>
      <c r="I13" s="286">
        <v>44115</v>
      </c>
      <c r="J13" s="76">
        <v>6</v>
      </c>
      <c r="K13" s="93"/>
    </row>
    <row r="14" spans="1:11" ht="96" x14ac:dyDescent="0.25">
      <c r="A14" s="202" t="s">
        <v>155</v>
      </c>
      <c r="B14" s="4" t="s">
        <v>10</v>
      </c>
      <c r="C14" s="380">
        <v>1</v>
      </c>
      <c r="D14" s="375">
        <v>186564</v>
      </c>
      <c r="E14" s="402" t="s">
        <v>174</v>
      </c>
      <c r="F14" s="402" t="s">
        <v>175</v>
      </c>
      <c r="G14" s="402" t="s">
        <v>176</v>
      </c>
      <c r="H14" s="380">
        <v>1</v>
      </c>
      <c r="I14" s="286">
        <v>226275</v>
      </c>
      <c r="J14" s="76">
        <v>5</v>
      </c>
      <c r="K14" s="93"/>
    </row>
    <row r="15" spans="1:11" s="95" customFormat="1" ht="36" x14ac:dyDescent="0.25">
      <c r="A15" s="202" t="s">
        <v>155</v>
      </c>
      <c r="B15" s="4" t="s">
        <v>10</v>
      </c>
      <c r="C15" s="380">
        <v>1</v>
      </c>
      <c r="D15" s="375">
        <v>186565</v>
      </c>
      <c r="E15" s="402" t="s">
        <v>177</v>
      </c>
      <c r="F15" s="402" t="s">
        <v>178</v>
      </c>
      <c r="G15" s="402" t="s">
        <v>179</v>
      </c>
      <c r="H15" s="380">
        <v>1</v>
      </c>
      <c r="I15" s="286">
        <v>10578.45</v>
      </c>
      <c r="J15" s="76">
        <v>4</v>
      </c>
      <c r="K15" s="93"/>
    </row>
    <row r="16" spans="1:11" s="95" customFormat="1" ht="48" x14ac:dyDescent="0.25">
      <c r="A16" s="202" t="s">
        <v>155</v>
      </c>
      <c r="B16" s="4" t="s">
        <v>10</v>
      </c>
      <c r="C16" s="380">
        <v>1</v>
      </c>
      <c r="D16" s="375">
        <v>186566</v>
      </c>
      <c r="E16" s="402" t="s">
        <v>180</v>
      </c>
      <c r="F16" s="402" t="s">
        <v>181</v>
      </c>
      <c r="G16" s="402" t="s">
        <v>182</v>
      </c>
      <c r="H16" s="380">
        <v>1</v>
      </c>
      <c r="I16" s="286">
        <v>225885</v>
      </c>
      <c r="J16" s="76">
        <v>4</v>
      </c>
      <c r="K16" s="93"/>
    </row>
    <row r="17" spans="1:11" ht="84" x14ac:dyDescent="0.25">
      <c r="A17" s="202" t="s">
        <v>155</v>
      </c>
      <c r="B17" s="4" t="s">
        <v>10</v>
      </c>
      <c r="C17" s="380">
        <v>1</v>
      </c>
      <c r="D17" s="294">
        <v>942892</v>
      </c>
      <c r="E17" s="402" t="s">
        <v>183</v>
      </c>
      <c r="F17" s="402" t="s">
        <v>184</v>
      </c>
      <c r="G17" s="402" t="s">
        <v>185</v>
      </c>
      <c r="H17" s="380">
        <v>1</v>
      </c>
      <c r="I17" s="290">
        <v>40700.199999999997</v>
      </c>
      <c r="J17" s="76">
        <v>2</v>
      </c>
    </row>
    <row r="18" spans="1:11" ht="36" x14ac:dyDescent="0.25">
      <c r="A18" s="202" t="s">
        <v>155</v>
      </c>
      <c r="B18" s="4" t="s">
        <v>10</v>
      </c>
      <c r="C18" s="380">
        <v>1</v>
      </c>
      <c r="D18" s="375">
        <v>942894</v>
      </c>
      <c r="E18" s="402" t="s">
        <v>186</v>
      </c>
      <c r="F18" s="402" t="s">
        <v>187</v>
      </c>
      <c r="G18" s="402" t="s">
        <v>188</v>
      </c>
      <c r="H18" s="380">
        <v>1</v>
      </c>
      <c r="I18" s="290">
        <v>123329</v>
      </c>
      <c r="J18" s="76">
        <v>4</v>
      </c>
      <c r="K18" s="93"/>
    </row>
    <row r="19" spans="1:11" s="95" customFormat="1" ht="60" x14ac:dyDescent="0.25">
      <c r="A19" s="202" t="s">
        <v>189</v>
      </c>
      <c r="B19" s="4" t="s">
        <v>10</v>
      </c>
      <c r="C19" s="380">
        <v>1</v>
      </c>
      <c r="D19" s="294">
        <v>955139</v>
      </c>
      <c r="E19" s="403" t="s">
        <v>190</v>
      </c>
      <c r="F19" s="403" t="s">
        <v>191</v>
      </c>
      <c r="G19" s="403" t="s">
        <v>192</v>
      </c>
      <c r="H19" s="380">
        <v>1</v>
      </c>
      <c r="I19" s="9">
        <v>78000</v>
      </c>
      <c r="J19" s="76">
        <v>2</v>
      </c>
      <c r="K19" s="94"/>
    </row>
    <row r="20" spans="1:11" ht="48" x14ac:dyDescent="0.25">
      <c r="A20" s="202" t="s">
        <v>189</v>
      </c>
      <c r="B20" s="4" t="s">
        <v>10</v>
      </c>
      <c r="C20" s="380">
        <v>1</v>
      </c>
      <c r="D20" s="294">
        <v>955143</v>
      </c>
      <c r="E20" s="403" t="s">
        <v>193</v>
      </c>
      <c r="F20" s="403" t="s">
        <v>194</v>
      </c>
      <c r="G20" s="403" t="s">
        <v>195</v>
      </c>
      <c r="H20" s="380">
        <v>1</v>
      </c>
      <c r="I20" s="9">
        <v>163184.5</v>
      </c>
      <c r="J20" s="76">
        <v>4</v>
      </c>
    </row>
    <row r="21" spans="1:11" ht="48" x14ac:dyDescent="0.25">
      <c r="A21" s="202" t="s">
        <v>189</v>
      </c>
      <c r="B21" s="4" t="s">
        <v>10</v>
      </c>
      <c r="C21" s="380">
        <v>1</v>
      </c>
      <c r="D21" s="294">
        <v>955141</v>
      </c>
      <c r="E21" s="403" t="s">
        <v>196</v>
      </c>
      <c r="F21" s="403" t="s">
        <v>197</v>
      </c>
      <c r="G21" s="403" t="s">
        <v>198</v>
      </c>
      <c r="H21" s="380">
        <v>1</v>
      </c>
      <c r="I21" s="9">
        <v>6304.5</v>
      </c>
      <c r="J21" s="76">
        <v>1</v>
      </c>
    </row>
    <row r="22" spans="1:11" s="95" customFormat="1" ht="60" x14ac:dyDescent="0.25">
      <c r="A22" s="202" t="s">
        <v>189</v>
      </c>
      <c r="B22" s="4" t="s">
        <v>10</v>
      </c>
      <c r="C22" s="380">
        <v>1</v>
      </c>
      <c r="D22" s="375">
        <v>955145</v>
      </c>
      <c r="E22" s="403" t="s">
        <v>199</v>
      </c>
      <c r="F22" s="403" t="s">
        <v>200</v>
      </c>
      <c r="G22" s="403" t="s">
        <v>201</v>
      </c>
      <c r="H22" s="380">
        <v>1</v>
      </c>
      <c r="I22" s="9">
        <v>40000</v>
      </c>
      <c r="J22" s="76">
        <v>1</v>
      </c>
      <c r="K22" s="93"/>
    </row>
    <row r="23" spans="1:11" s="95" customFormat="1" ht="60" x14ac:dyDescent="0.25">
      <c r="A23" s="202" t="s">
        <v>189</v>
      </c>
      <c r="B23" s="4" t="s">
        <v>10</v>
      </c>
      <c r="C23" s="380">
        <v>1</v>
      </c>
      <c r="D23" s="294">
        <v>955140</v>
      </c>
      <c r="E23" s="403" t="s">
        <v>202</v>
      </c>
      <c r="F23" s="403" t="s">
        <v>203</v>
      </c>
      <c r="G23" s="403" t="s">
        <v>204</v>
      </c>
      <c r="H23" s="380">
        <v>1</v>
      </c>
      <c r="I23" s="9">
        <v>21400</v>
      </c>
      <c r="J23" s="76">
        <v>3</v>
      </c>
      <c r="K23" s="94"/>
    </row>
    <row r="24" spans="1:11" s="95" customFormat="1" ht="60" x14ac:dyDescent="0.25">
      <c r="A24" s="202" t="s">
        <v>189</v>
      </c>
      <c r="B24" s="4" t="s">
        <v>10</v>
      </c>
      <c r="C24" s="380">
        <v>1</v>
      </c>
      <c r="D24" s="81">
        <v>955142</v>
      </c>
      <c r="E24" s="403" t="s">
        <v>205</v>
      </c>
      <c r="F24" s="403" t="s">
        <v>206</v>
      </c>
      <c r="G24" s="403" t="s">
        <v>207</v>
      </c>
      <c r="H24" s="380"/>
      <c r="I24" s="9"/>
      <c r="J24" s="76"/>
      <c r="K24" s="94"/>
    </row>
    <row r="25" spans="1:11" s="95" customFormat="1" ht="28.5" customHeight="1" x14ac:dyDescent="0.25">
      <c r="A25" s="447" t="s">
        <v>208</v>
      </c>
      <c r="B25" s="447"/>
      <c r="C25" s="374">
        <f>SUM(C5:C24)</f>
        <v>20</v>
      </c>
      <c r="D25" s="478"/>
      <c r="E25" s="478"/>
      <c r="F25" s="478"/>
      <c r="G25" s="478"/>
      <c r="H25" s="374">
        <f>SUM(H5:H24)</f>
        <v>19</v>
      </c>
      <c r="I25" s="21">
        <f>SUM(I5:I24)</f>
        <v>2118305.4500000002</v>
      </c>
      <c r="J25" s="404">
        <f>SUM(J5:J24)</f>
        <v>79</v>
      </c>
      <c r="K25" s="94"/>
    </row>
    <row r="26" spans="1:11" ht="36" x14ac:dyDescent="0.25">
      <c r="A26" s="223" t="s">
        <v>144</v>
      </c>
      <c r="B26" s="4" t="s">
        <v>23</v>
      </c>
      <c r="C26" s="380">
        <v>1</v>
      </c>
      <c r="D26" s="375">
        <v>175319</v>
      </c>
      <c r="E26" s="17" t="s">
        <v>209</v>
      </c>
      <c r="F26" s="17" t="s">
        <v>210</v>
      </c>
      <c r="G26" s="17" t="s">
        <v>211</v>
      </c>
      <c r="H26" s="380">
        <v>1</v>
      </c>
      <c r="I26" s="290">
        <v>71000</v>
      </c>
      <c r="J26" s="76">
        <v>4</v>
      </c>
      <c r="K26" s="93"/>
    </row>
    <row r="27" spans="1:11" s="95" customFormat="1" ht="31.5" customHeight="1" x14ac:dyDescent="0.25">
      <c r="A27" s="447" t="s">
        <v>212</v>
      </c>
      <c r="B27" s="447"/>
      <c r="C27" s="374">
        <f>SUM(C26)</f>
        <v>1</v>
      </c>
      <c r="D27" s="478"/>
      <c r="E27" s="478"/>
      <c r="F27" s="478"/>
      <c r="G27" s="478"/>
      <c r="H27" s="374">
        <f>SUM(H26)</f>
        <v>1</v>
      </c>
      <c r="I27" s="405">
        <f>SUM(I26)</f>
        <v>71000</v>
      </c>
      <c r="J27" s="404">
        <f>SUM(J26)</f>
        <v>4</v>
      </c>
      <c r="K27" s="94"/>
    </row>
    <row r="28" spans="1:11" s="95" customFormat="1" ht="24" x14ac:dyDescent="0.25">
      <c r="A28" s="202" t="s">
        <v>148</v>
      </c>
      <c r="B28" s="4" t="s">
        <v>26</v>
      </c>
      <c r="C28" s="380">
        <v>1</v>
      </c>
      <c r="D28" s="375">
        <v>179971</v>
      </c>
      <c r="E28" s="4" t="s">
        <v>213</v>
      </c>
      <c r="F28" s="4" t="s">
        <v>214</v>
      </c>
      <c r="G28" s="4" t="s">
        <v>215</v>
      </c>
      <c r="H28" s="380">
        <v>1</v>
      </c>
      <c r="I28" s="290">
        <v>127825</v>
      </c>
      <c r="J28" s="76">
        <v>7</v>
      </c>
      <c r="K28" s="93"/>
    </row>
    <row r="29" spans="1:11" s="95" customFormat="1" ht="36" x14ac:dyDescent="0.25">
      <c r="A29" s="202" t="s">
        <v>148</v>
      </c>
      <c r="B29" s="4" t="s">
        <v>26</v>
      </c>
      <c r="C29" s="380">
        <v>1</v>
      </c>
      <c r="D29" s="375">
        <v>179973</v>
      </c>
      <c r="E29" s="4" t="s">
        <v>216</v>
      </c>
      <c r="F29" s="4" t="s">
        <v>217</v>
      </c>
      <c r="G29" s="4" t="s">
        <v>218</v>
      </c>
      <c r="H29" s="380">
        <v>1</v>
      </c>
      <c r="I29" s="290">
        <v>10582</v>
      </c>
      <c r="J29" s="76">
        <v>2</v>
      </c>
      <c r="K29" s="93"/>
    </row>
    <row r="30" spans="1:11" s="95" customFormat="1" ht="36" x14ac:dyDescent="0.25">
      <c r="A30" s="202" t="s">
        <v>155</v>
      </c>
      <c r="B30" s="17" t="s">
        <v>26</v>
      </c>
      <c r="C30" s="380">
        <v>1</v>
      </c>
      <c r="D30" s="294">
        <v>185651</v>
      </c>
      <c r="E30" s="402" t="s">
        <v>219</v>
      </c>
      <c r="F30" s="402" t="s">
        <v>220</v>
      </c>
      <c r="G30" s="406" t="s">
        <v>221</v>
      </c>
      <c r="H30" s="380">
        <v>1</v>
      </c>
      <c r="I30" s="290">
        <v>21131</v>
      </c>
      <c r="J30" s="76">
        <v>4</v>
      </c>
      <c r="K30" s="94"/>
    </row>
    <row r="31" spans="1:11" s="95" customFormat="1" ht="30" customHeight="1" x14ac:dyDescent="0.25">
      <c r="A31" s="447" t="s">
        <v>222</v>
      </c>
      <c r="B31" s="447"/>
      <c r="C31" s="374">
        <f>SUM(C28:C30)</f>
        <v>3</v>
      </c>
      <c r="D31" s="478"/>
      <c r="E31" s="478"/>
      <c r="F31" s="478"/>
      <c r="G31" s="478"/>
      <c r="H31" s="374">
        <f>SUM(H28:H30)</f>
        <v>3</v>
      </c>
      <c r="I31" s="405">
        <f>SUM(I28:I30)</f>
        <v>159538</v>
      </c>
      <c r="J31" s="404">
        <f>SUM(J28:J30)</f>
        <v>13</v>
      </c>
      <c r="K31" s="94"/>
    </row>
    <row r="32" spans="1:11" ht="48" x14ac:dyDescent="0.25">
      <c r="A32" s="202" t="s">
        <v>148</v>
      </c>
      <c r="B32" s="4" t="s">
        <v>28</v>
      </c>
      <c r="C32" s="380">
        <v>1</v>
      </c>
      <c r="D32" s="375">
        <v>179974</v>
      </c>
      <c r="E32" s="4" t="s">
        <v>223</v>
      </c>
      <c r="F32" s="4" t="s">
        <v>224</v>
      </c>
      <c r="G32" s="4" t="s">
        <v>225</v>
      </c>
      <c r="H32" s="380">
        <v>1</v>
      </c>
      <c r="I32" s="384">
        <v>141895</v>
      </c>
      <c r="J32" s="375">
        <v>8</v>
      </c>
      <c r="K32" s="93"/>
    </row>
    <row r="33" spans="1:11" s="95" customFormat="1" ht="60" x14ac:dyDescent="0.25">
      <c r="A33" s="202" t="s">
        <v>148</v>
      </c>
      <c r="B33" s="4" t="s">
        <v>28</v>
      </c>
      <c r="C33" s="380">
        <v>1</v>
      </c>
      <c r="D33" s="294">
        <v>179975</v>
      </c>
      <c r="E33" s="4" t="s">
        <v>226</v>
      </c>
      <c r="F33" s="4" t="s">
        <v>227</v>
      </c>
      <c r="G33" s="4" t="s">
        <v>225</v>
      </c>
      <c r="H33" s="380">
        <v>1</v>
      </c>
      <c r="I33" s="290">
        <v>91644.38</v>
      </c>
      <c r="J33" s="76">
        <v>3</v>
      </c>
      <c r="K33" s="94"/>
    </row>
    <row r="34" spans="1:11" s="95" customFormat="1" ht="48" x14ac:dyDescent="0.25">
      <c r="A34" s="202" t="s">
        <v>189</v>
      </c>
      <c r="B34" s="4" t="s">
        <v>28</v>
      </c>
      <c r="C34" s="380">
        <v>1</v>
      </c>
      <c r="D34" s="294">
        <v>955147</v>
      </c>
      <c r="E34" s="403" t="s">
        <v>228</v>
      </c>
      <c r="F34" s="403" t="s">
        <v>229</v>
      </c>
      <c r="G34" s="403" t="s">
        <v>230</v>
      </c>
      <c r="H34" s="380"/>
      <c r="I34" s="290"/>
      <c r="J34" s="76"/>
      <c r="K34" s="94"/>
    </row>
    <row r="35" spans="1:11" s="95" customFormat="1" ht="28.5" customHeight="1" x14ac:dyDescent="0.25">
      <c r="A35" s="447" t="s">
        <v>231</v>
      </c>
      <c r="B35" s="447"/>
      <c r="C35" s="374">
        <f>SUM(C32:C34)</f>
        <v>3</v>
      </c>
      <c r="D35" s="478"/>
      <c r="E35" s="478"/>
      <c r="F35" s="478"/>
      <c r="G35" s="478"/>
      <c r="H35" s="374">
        <f>SUM(H32:H34)</f>
        <v>2</v>
      </c>
      <c r="I35" s="405">
        <f>SUM(I32:I34)</f>
        <v>233539.38</v>
      </c>
      <c r="J35" s="404">
        <f>SUM(J32:J34)</f>
        <v>11</v>
      </c>
      <c r="K35" s="94"/>
    </row>
    <row r="36" spans="1:11" s="95" customFormat="1" ht="96" x14ac:dyDescent="0.25">
      <c r="A36" s="202" t="s">
        <v>148</v>
      </c>
      <c r="B36" s="4" t="s">
        <v>30</v>
      </c>
      <c r="C36" s="380">
        <v>1</v>
      </c>
      <c r="D36" s="294">
        <v>179977</v>
      </c>
      <c r="E36" s="4" t="s">
        <v>232</v>
      </c>
      <c r="F36" s="4" t="s">
        <v>233</v>
      </c>
      <c r="G36" s="4" t="s">
        <v>234</v>
      </c>
      <c r="H36" s="380">
        <v>1</v>
      </c>
      <c r="I36" s="286">
        <v>12853.75</v>
      </c>
      <c r="J36" s="375">
        <v>1</v>
      </c>
      <c r="K36" s="94"/>
    </row>
    <row r="37" spans="1:11" s="95" customFormat="1" ht="96" x14ac:dyDescent="0.25">
      <c r="A37" s="202" t="s">
        <v>148</v>
      </c>
      <c r="B37" s="4" t="s">
        <v>30</v>
      </c>
      <c r="C37" s="380">
        <v>1</v>
      </c>
      <c r="D37" s="375">
        <v>179978</v>
      </c>
      <c r="E37" s="4" t="s">
        <v>235</v>
      </c>
      <c r="F37" s="4" t="s">
        <v>236</v>
      </c>
      <c r="G37" s="4" t="s">
        <v>237</v>
      </c>
      <c r="H37" s="380">
        <v>1</v>
      </c>
      <c r="I37" s="9">
        <v>79050</v>
      </c>
      <c r="J37" s="375">
        <v>3</v>
      </c>
      <c r="K37" s="93"/>
    </row>
    <row r="38" spans="1:11" ht="48" x14ac:dyDescent="0.25">
      <c r="A38" s="202" t="s">
        <v>148</v>
      </c>
      <c r="B38" s="4" t="s">
        <v>30</v>
      </c>
      <c r="C38" s="380">
        <v>1</v>
      </c>
      <c r="D38" s="375">
        <v>179979</v>
      </c>
      <c r="E38" s="4" t="s">
        <v>238</v>
      </c>
      <c r="F38" s="4" t="s">
        <v>239</v>
      </c>
      <c r="G38" s="4" t="s">
        <v>240</v>
      </c>
      <c r="H38" s="380">
        <v>1</v>
      </c>
      <c r="I38" s="291">
        <v>110870</v>
      </c>
      <c r="J38" s="76">
        <v>3</v>
      </c>
      <c r="K38" s="93"/>
    </row>
    <row r="39" spans="1:11" s="95" customFormat="1" ht="36" x14ac:dyDescent="0.25">
      <c r="A39" s="202" t="s">
        <v>155</v>
      </c>
      <c r="B39" s="4" t="s">
        <v>30</v>
      </c>
      <c r="C39" s="380">
        <v>1</v>
      </c>
      <c r="D39" s="375">
        <v>185654</v>
      </c>
      <c r="E39" s="402" t="s">
        <v>241</v>
      </c>
      <c r="F39" s="402" t="s">
        <v>242</v>
      </c>
      <c r="G39" s="402" t="s">
        <v>243</v>
      </c>
      <c r="H39" s="380">
        <v>1</v>
      </c>
      <c r="I39" s="290">
        <v>132330</v>
      </c>
      <c r="J39" s="76">
        <v>3</v>
      </c>
      <c r="K39" s="93"/>
    </row>
    <row r="40" spans="1:11" ht="48" x14ac:dyDescent="0.25">
      <c r="A40" s="202" t="s">
        <v>155</v>
      </c>
      <c r="B40" s="4" t="s">
        <v>30</v>
      </c>
      <c r="C40" s="380">
        <v>1</v>
      </c>
      <c r="D40" s="294">
        <v>186567</v>
      </c>
      <c r="E40" s="402" t="s">
        <v>244</v>
      </c>
      <c r="F40" s="402" t="s">
        <v>245</v>
      </c>
      <c r="G40" s="402" t="s">
        <v>246</v>
      </c>
      <c r="H40" s="380">
        <v>1</v>
      </c>
      <c r="I40" s="290">
        <v>51961</v>
      </c>
      <c r="J40" s="76">
        <v>2</v>
      </c>
    </row>
    <row r="41" spans="1:11" ht="24" x14ac:dyDescent="0.25">
      <c r="A41" s="202" t="s">
        <v>189</v>
      </c>
      <c r="B41" s="4" t="s">
        <v>30</v>
      </c>
      <c r="C41" s="380">
        <v>1</v>
      </c>
      <c r="D41" s="375">
        <v>955151</v>
      </c>
      <c r="E41" s="403" t="s">
        <v>247</v>
      </c>
      <c r="F41" s="403" t="s">
        <v>248</v>
      </c>
      <c r="G41" s="403" t="s">
        <v>249</v>
      </c>
      <c r="H41" s="380">
        <v>1</v>
      </c>
      <c r="I41" s="9">
        <v>15301</v>
      </c>
      <c r="J41" s="375">
        <v>2</v>
      </c>
      <c r="K41" s="93"/>
    </row>
    <row r="42" spans="1:11" s="95" customFormat="1" ht="84" x14ac:dyDescent="0.25">
      <c r="A42" s="202" t="s">
        <v>189</v>
      </c>
      <c r="B42" s="4" t="s">
        <v>30</v>
      </c>
      <c r="C42" s="380">
        <v>1</v>
      </c>
      <c r="D42" s="294">
        <v>955150</v>
      </c>
      <c r="E42" s="403" t="s">
        <v>250</v>
      </c>
      <c r="F42" s="403" t="s">
        <v>251</v>
      </c>
      <c r="G42" s="403" t="s">
        <v>252</v>
      </c>
      <c r="H42" s="380">
        <v>1</v>
      </c>
      <c r="I42" s="9">
        <v>123000</v>
      </c>
      <c r="J42" s="375">
        <v>3</v>
      </c>
      <c r="K42" s="94"/>
    </row>
    <row r="43" spans="1:11" s="95" customFormat="1" ht="27" customHeight="1" x14ac:dyDescent="0.25">
      <c r="A43" s="447" t="s">
        <v>253</v>
      </c>
      <c r="B43" s="447"/>
      <c r="C43" s="374">
        <f>SUM(C36:C42)</f>
        <v>7</v>
      </c>
      <c r="D43" s="478"/>
      <c r="E43" s="478"/>
      <c r="F43" s="478"/>
      <c r="G43" s="478"/>
      <c r="H43" s="374">
        <f>SUM(H36:H42)</f>
        <v>7</v>
      </c>
      <c r="I43" s="21">
        <f>SUM(I36:I42)</f>
        <v>525365.75</v>
      </c>
      <c r="J43" s="23">
        <f>SUM(J36:J42)</f>
        <v>17</v>
      </c>
      <c r="K43" s="94"/>
    </row>
    <row r="44" spans="1:11" s="95" customFormat="1" ht="72" x14ac:dyDescent="0.25">
      <c r="A44" s="202" t="s">
        <v>148</v>
      </c>
      <c r="B44" s="4" t="s">
        <v>254</v>
      </c>
      <c r="C44" s="380">
        <v>1</v>
      </c>
      <c r="D44" s="375">
        <v>179989</v>
      </c>
      <c r="E44" s="4" t="s">
        <v>255</v>
      </c>
      <c r="F44" s="4" t="s">
        <v>256</v>
      </c>
      <c r="G44" s="4" t="s">
        <v>257</v>
      </c>
      <c r="H44" s="380">
        <v>1</v>
      </c>
      <c r="I44" s="384">
        <v>48800</v>
      </c>
      <c r="J44" s="375">
        <v>4</v>
      </c>
      <c r="K44" s="93"/>
    </row>
    <row r="45" spans="1:11" s="95" customFormat="1" ht="26.25" customHeight="1" x14ac:dyDescent="0.25">
      <c r="A45" s="447" t="s">
        <v>258</v>
      </c>
      <c r="B45" s="447"/>
      <c r="C45" s="374">
        <f>SUM(C44)</f>
        <v>1</v>
      </c>
      <c r="D45" s="478"/>
      <c r="E45" s="478"/>
      <c r="F45" s="478"/>
      <c r="G45" s="478"/>
      <c r="H45" s="374">
        <f>SUM(H44)</f>
        <v>1</v>
      </c>
      <c r="I45" s="385">
        <f>SUM(I44)</f>
        <v>48800</v>
      </c>
      <c r="J45" s="23">
        <f>SUM(J44)</f>
        <v>4</v>
      </c>
      <c r="K45" s="94"/>
    </row>
    <row r="46" spans="1:11" s="95" customFormat="1" ht="72" x14ac:dyDescent="0.25">
      <c r="A46" s="202" t="s">
        <v>148</v>
      </c>
      <c r="B46" s="4" t="s">
        <v>37</v>
      </c>
      <c r="C46" s="380">
        <v>1</v>
      </c>
      <c r="D46" s="294">
        <v>79980</v>
      </c>
      <c r="E46" s="4" t="s">
        <v>259</v>
      </c>
      <c r="F46" s="4" t="s">
        <v>260</v>
      </c>
      <c r="G46" s="4" t="s">
        <v>261</v>
      </c>
      <c r="H46" s="380">
        <v>1</v>
      </c>
      <c r="I46" s="384">
        <v>19297.5</v>
      </c>
      <c r="J46" s="76">
        <v>1</v>
      </c>
      <c r="K46" s="94"/>
    </row>
    <row r="47" spans="1:11" s="95" customFormat="1" ht="27" customHeight="1" x14ac:dyDescent="0.25">
      <c r="A47" s="447" t="s">
        <v>262</v>
      </c>
      <c r="B47" s="447"/>
      <c r="C47" s="374">
        <f>SUM(C46)</f>
        <v>1</v>
      </c>
      <c r="D47" s="478"/>
      <c r="E47" s="478"/>
      <c r="F47" s="478"/>
      <c r="G47" s="478"/>
      <c r="H47" s="374">
        <f>SUM(H46)</f>
        <v>1</v>
      </c>
      <c r="I47" s="385">
        <f>SUM(I46)</f>
        <v>19297.5</v>
      </c>
      <c r="J47" s="404">
        <f>SUM(J46)</f>
        <v>1</v>
      </c>
      <c r="K47" s="94"/>
    </row>
    <row r="48" spans="1:11" s="95" customFormat="1" ht="36" x14ac:dyDescent="0.25">
      <c r="A48" s="223" t="s">
        <v>144</v>
      </c>
      <c r="B48" s="4" t="s">
        <v>39</v>
      </c>
      <c r="C48" s="380">
        <v>1</v>
      </c>
      <c r="D48" s="375">
        <v>175395</v>
      </c>
      <c r="E48" s="17" t="s">
        <v>263</v>
      </c>
      <c r="F48" s="17" t="s">
        <v>264</v>
      </c>
      <c r="G48" s="17" t="s">
        <v>265</v>
      </c>
      <c r="H48" s="380">
        <v>1</v>
      </c>
      <c r="I48" s="9">
        <v>123000</v>
      </c>
      <c r="J48" s="76">
        <v>8</v>
      </c>
      <c r="K48" s="93"/>
    </row>
    <row r="49" spans="1:11" s="95" customFormat="1" ht="24" x14ac:dyDescent="0.25">
      <c r="A49" s="223" t="s">
        <v>144</v>
      </c>
      <c r="B49" s="4" t="s">
        <v>39</v>
      </c>
      <c r="C49" s="380">
        <v>1</v>
      </c>
      <c r="D49" s="375">
        <v>175396</v>
      </c>
      <c r="E49" s="17" t="s">
        <v>266</v>
      </c>
      <c r="F49" s="17" t="s">
        <v>267</v>
      </c>
      <c r="G49" s="17" t="s">
        <v>268</v>
      </c>
      <c r="H49" s="380">
        <v>1</v>
      </c>
      <c r="I49" s="9">
        <v>67350</v>
      </c>
      <c r="J49" s="76">
        <v>5</v>
      </c>
      <c r="K49" s="93"/>
    </row>
    <row r="50" spans="1:11" s="95" customFormat="1" ht="36" x14ac:dyDescent="0.25">
      <c r="A50" s="202" t="s">
        <v>148</v>
      </c>
      <c r="B50" s="4" t="s">
        <v>269</v>
      </c>
      <c r="C50" s="380">
        <v>1</v>
      </c>
      <c r="D50" s="375">
        <v>179981</v>
      </c>
      <c r="E50" s="4" t="s">
        <v>270</v>
      </c>
      <c r="F50" s="4" t="s">
        <v>271</v>
      </c>
      <c r="G50" s="4" t="s">
        <v>272</v>
      </c>
      <c r="H50" s="380">
        <v>1</v>
      </c>
      <c r="I50" s="384">
        <v>40255</v>
      </c>
      <c r="J50" s="76">
        <v>2</v>
      </c>
      <c r="K50" s="93"/>
    </row>
    <row r="51" spans="1:11" ht="60" x14ac:dyDescent="0.25">
      <c r="A51" s="202" t="s">
        <v>148</v>
      </c>
      <c r="B51" s="4" t="s">
        <v>269</v>
      </c>
      <c r="C51" s="380">
        <v>1</v>
      </c>
      <c r="D51" s="375">
        <v>179983</v>
      </c>
      <c r="E51" s="4" t="s">
        <v>273</v>
      </c>
      <c r="F51" s="4" t="s">
        <v>274</v>
      </c>
      <c r="G51" s="4" t="s">
        <v>275</v>
      </c>
      <c r="H51" s="380">
        <v>1</v>
      </c>
      <c r="I51" s="384">
        <v>37690</v>
      </c>
      <c r="J51" s="76">
        <v>2</v>
      </c>
      <c r="K51" s="93"/>
    </row>
    <row r="52" spans="1:11" ht="36" x14ac:dyDescent="0.25">
      <c r="A52" s="202" t="s">
        <v>189</v>
      </c>
      <c r="B52" s="4" t="s">
        <v>269</v>
      </c>
      <c r="C52" s="380">
        <v>1</v>
      </c>
      <c r="D52" s="375">
        <v>955155</v>
      </c>
      <c r="E52" s="403" t="s">
        <v>276</v>
      </c>
      <c r="F52" s="403" t="s">
        <v>277</v>
      </c>
      <c r="G52" s="403" t="s">
        <v>278</v>
      </c>
      <c r="H52" s="380">
        <v>1</v>
      </c>
      <c r="I52" s="291">
        <v>15687</v>
      </c>
      <c r="J52" s="375">
        <v>1</v>
      </c>
      <c r="K52" s="93"/>
    </row>
    <row r="53" spans="1:11" ht="36" x14ac:dyDescent="0.25">
      <c r="A53" s="202" t="s">
        <v>189</v>
      </c>
      <c r="B53" s="4" t="s">
        <v>269</v>
      </c>
      <c r="C53" s="380">
        <v>1</v>
      </c>
      <c r="D53" s="294">
        <v>955154</v>
      </c>
      <c r="E53" s="403" t="s">
        <v>279</v>
      </c>
      <c r="F53" s="403" t="s">
        <v>280</v>
      </c>
      <c r="G53" s="403" t="s">
        <v>281</v>
      </c>
      <c r="H53" s="380">
        <v>1</v>
      </c>
      <c r="I53" s="291">
        <v>2350</v>
      </c>
      <c r="J53" s="76">
        <v>1</v>
      </c>
    </row>
    <row r="54" spans="1:11" s="95" customFormat="1" ht="31.5" customHeight="1" x14ac:dyDescent="0.25">
      <c r="A54" s="447" t="s">
        <v>282</v>
      </c>
      <c r="B54" s="447"/>
      <c r="C54" s="374">
        <f>SUM(C48:C53)</f>
        <v>6</v>
      </c>
      <c r="D54" s="478"/>
      <c r="E54" s="478"/>
      <c r="F54" s="478"/>
      <c r="G54" s="478"/>
      <c r="H54" s="374">
        <f>SUM(H48:H53)</f>
        <v>6</v>
      </c>
      <c r="I54" s="407">
        <f>SUM(I48:I53)</f>
        <v>286332</v>
      </c>
      <c r="J54" s="404">
        <f>SUM(J48:J53)</f>
        <v>19</v>
      </c>
      <c r="K54" s="94"/>
    </row>
    <row r="55" spans="1:11" ht="60" x14ac:dyDescent="0.25">
      <c r="A55" s="202" t="s">
        <v>189</v>
      </c>
      <c r="B55" s="4" t="s">
        <v>283</v>
      </c>
      <c r="C55" s="375">
        <v>1</v>
      </c>
      <c r="D55" s="294">
        <v>955157</v>
      </c>
      <c r="E55" s="403" t="s">
        <v>284</v>
      </c>
      <c r="F55" s="403" t="s">
        <v>285</v>
      </c>
      <c r="G55" s="403" t="s">
        <v>204</v>
      </c>
      <c r="H55" s="375">
        <v>1</v>
      </c>
      <c r="I55" s="291">
        <v>49620</v>
      </c>
      <c r="J55" s="375">
        <v>1</v>
      </c>
    </row>
    <row r="56" spans="1:11" s="95" customFormat="1" ht="33" customHeight="1" x14ac:dyDescent="0.25">
      <c r="A56" s="447" t="s">
        <v>286</v>
      </c>
      <c r="B56" s="447"/>
      <c r="C56" s="23">
        <f>SUM(C55)</f>
        <v>1</v>
      </c>
      <c r="D56" s="478"/>
      <c r="E56" s="478"/>
      <c r="F56" s="478"/>
      <c r="G56" s="478"/>
      <c r="H56" s="23">
        <f>SUM(H55)</f>
        <v>1</v>
      </c>
      <c r="I56" s="407">
        <f>SUM(I55)</f>
        <v>49620</v>
      </c>
      <c r="J56" s="404">
        <f>SUM(J55)</f>
        <v>1</v>
      </c>
      <c r="K56" s="94"/>
    </row>
    <row r="57" spans="1:11" ht="60" x14ac:dyDescent="0.25">
      <c r="A57" s="202" t="s">
        <v>148</v>
      </c>
      <c r="B57" s="4" t="s">
        <v>43</v>
      </c>
      <c r="C57" s="380">
        <v>1</v>
      </c>
      <c r="D57" s="375">
        <v>179991</v>
      </c>
      <c r="E57" s="4" t="s">
        <v>287</v>
      </c>
      <c r="F57" s="4" t="s">
        <v>288</v>
      </c>
      <c r="G57" s="4" t="s">
        <v>289</v>
      </c>
      <c r="H57" s="380">
        <v>1</v>
      </c>
      <c r="I57" s="384">
        <v>57925.65</v>
      </c>
      <c r="J57" s="375">
        <v>2</v>
      </c>
      <c r="K57" s="93"/>
    </row>
    <row r="58" spans="1:11" ht="36" x14ac:dyDescent="0.25">
      <c r="A58" s="202" t="s">
        <v>148</v>
      </c>
      <c r="B58" s="4" t="s">
        <v>43</v>
      </c>
      <c r="C58" s="380">
        <v>1</v>
      </c>
      <c r="D58" s="375">
        <v>179992</v>
      </c>
      <c r="E58" s="4" t="s">
        <v>290</v>
      </c>
      <c r="F58" s="4" t="s">
        <v>291</v>
      </c>
      <c r="G58" s="4" t="s">
        <v>292</v>
      </c>
      <c r="H58" s="380">
        <v>1</v>
      </c>
      <c r="I58" s="384">
        <v>95608</v>
      </c>
      <c r="J58" s="375">
        <v>1</v>
      </c>
      <c r="K58" s="93"/>
    </row>
    <row r="59" spans="1:11" ht="60" x14ac:dyDescent="0.25">
      <c r="A59" s="202" t="s">
        <v>148</v>
      </c>
      <c r="B59" s="4" t="s">
        <v>43</v>
      </c>
      <c r="C59" s="380">
        <v>1</v>
      </c>
      <c r="D59" s="375">
        <v>179994</v>
      </c>
      <c r="E59" s="4" t="s">
        <v>293</v>
      </c>
      <c r="F59" s="4" t="s">
        <v>294</v>
      </c>
      <c r="G59" s="4" t="s">
        <v>295</v>
      </c>
      <c r="H59" s="380">
        <v>1</v>
      </c>
      <c r="I59" s="384">
        <v>78312.289999999994</v>
      </c>
      <c r="J59" s="375">
        <v>2</v>
      </c>
      <c r="K59" s="93"/>
    </row>
    <row r="60" spans="1:11" s="95" customFormat="1" ht="120" x14ac:dyDescent="0.25">
      <c r="A60" s="202" t="s">
        <v>148</v>
      </c>
      <c r="B60" s="4" t="s">
        <v>43</v>
      </c>
      <c r="C60" s="380">
        <v>1</v>
      </c>
      <c r="D60" s="375">
        <v>179995</v>
      </c>
      <c r="E60" s="4" t="s">
        <v>296</v>
      </c>
      <c r="F60" s="4" t="s">
        <v>297</v>
      </c>
      <c r="G60" s="4" t="s">
        <v>728</v>
      </c>
      <c r="H60" s="380">
        <v>1</v>
      </c>
      <c r="I60" s="384">
        <v>58336.63</v>
      </c>
      <c r="J60" s="375">
        <v>2</v>
      </c>
      <c r="K60" s="93"/>
    </row>
    <row r="61" spans="1:11" s="95" customFormat="1" ht="132" x14ac:dyDescent="0.25">
      <c r="A61" s="202" t="s">
        <v>155</v>
      </c>
      <c r="B61" s="17" t="s">
        <v>43</v>
      </c>
      <c r="C61" s="380">
        <v>1</v>
      </c>
      <c r="D61" s="294">
        <v>942895</v>
      </c>
      <c r="E61" s="402" t="s">
        <v>299</v>
      </c>
      <c r="F61" s="402" t="s">
        <v>300</v>
      </c>
      <c r="G61" s="402" t="s">
        <v>301</v>
      </c>
      <c r="H61" s="380">
        <v>1</v>
      </c>
      <c r="I61" s="291">
        <v>175596.38</v>
      </c>
      <c r="J61" s="76">
        <v>4</v>
      </c>
      <c r="K61" s="94"/>
    </row>
    <row r="62" spans="1:11" s="95" customFormat="1" ht="33.75" customHeight="1" x14ac:dyDescent="0.25">
      <c r="A62" s="447" t="s">
        <v>302</v>
      </c>
      <c r="B62" s="447"/>
      <c r="C62" s="374">
        <f>SUM(C57:C61)</f>
        <v>5</v>
      </c>
      <c r="D62" s="478"/>
      <c r="E62" s="478"/>
      <c r="F62" s="478"/>
      <c r="G62" s="478"/>
      <c r="H62" s="374">
        <f>SUM(H57:H61)</f>
        <v>5</v>
      </c>
      <c r="I62" s="407">
        <f>SUM(I57:I61)</f>
        <v>465778.95</v>
      </c>
      <c r="J62" s="404">
        <f>SUM(J57:J61)</f>
        <v>11</v>
      </c>
      <c r="K62" s="94"/>
    </row>
    <row r="63" spans="1:11" s="95" customFormat="1" ht="72" x14ac:dyDescent="0.25">
      <c r="A63" s="223" t="s">
        <v>144</v>
      </c>
      <c r="B63" s="4" t="s">
        <v>45</v>
      </c>
      <c r="C63" s="380">
        <v>1</v>
      </c>
      <c r="D63" s="375">
        <v>175373</v>
      </c>
      <c r="E63" s="17" t="s">
        <v>303</v>
      </c>
      <c r="F63" s="17" t="s">
        <v>304</v>
      </c>
      <c r="G63" s="17" t="s">
        <v>305</v>
      </c>
      <c r="H63" s="380">
        <v>1</v>
      </c>
      <c r="I63" s="9">
        <v>23500</v>
      </c>
      <c r="J63" s="76">
        <v>3</v>
      </c>
      <c r="K63" s="93"/>
    </row>
    <row r="64" spans="1:11" ht="156" x14ac:dyDescent="0.25">
      <c r="A64" s="202" t="s">
        <v>148</v>
      </c>
      <c r="B64" s="4" t="s">
        <v>45</v>
      </c>
      <c r="C64" s="380">
        <v>1</v>
      </c>
      <c r="D64" s="294">
        <v>180195</v>
      </c>
      <c r="E64" s="408" t="s">
        <v>306</v>
      </c>
      <c r="F64" s="409" t="s">
        <v>307</v>
      </c>
      <c r="G64" s="4" t="s">
        <v>308</v>
      </c>
      <c r="H64" s="380">
        <v>1</v>
      </c>
      <c r="I64" s="9">
        <v>148366.29</v>
      </c>
      <c r="J64" s="76">
        <v>2</v>
      </c>
    </row>
    <row r="65" spans="1:11" ht="72" x14ac:dyDescent="0.25">
      <c r="A65" s="202" t="s">
        <v>148</v>
      </c>
      <c r="B65" s="4" t="s">
        <v>45</v>
      </c>
      <c r="C65" s="380">
        <v>1</v>
      </c>
      <c r="D65" s="375">
        <v>180196</v>
      </c>
      <c r="E65" s="408" t="s">
        <v>309</v>
      </c>
      <c r="F65" s="4" t="s">
        <v>310</v>
      </c>
      <c r="G65" s="4" t="s">
        <v>311</v>
      </c>
      <c r="H65" s="380">
        <v>1</v>
      </c>
      <c r="I65" s="9">
        <v>65402.83</v>
      </c>
      <c r="J65" s="76">
        <v>5</v>
      </c>
      <c r="K65" s="93"/>
    </row>
    <row r="66" spans="1:11" ht="84" x14ac:dyDescent="0.25">
      <c r="A66" s="202" t="s">
        <v>148</v>
      </c>
      <c r="B66" s="4" t="s">
        <v>45</v>
      </c>
      <c r="C66" s="380">
        <v>1</v>
      </c>
      <c r="D66" s="375">
        <v>180197</v>
      </c>
      <c r="E66" s="408" t="s">
        <v>312</v>
      </c>
      <c r="F66" s="4" t="s">
        <v>313</v>
      </c>
      <c r="G66" s="4" t="s">
        <v>314</v>
      </c>
      <c r="H66" s="380">
        <v>1</v>
      </c>
      <c r="I66" s="9">
        <v>43250</v>
      </c>
      <c r="J66" s="76">
        <v>1</v>
      </c>
      <c r="K66" s="93"/>
    </row>
    <row r="67" spans="1:11" ht="48" x14ac:dyDescent="0.25">
      <c r="A67" s="202" t="s">
        <v>148</v>
      </c>
      <c r="B67" s="4" t="s">
        <v>45</v>
      </c>
      <c r="C67" s="380">
        <v>1</v>
      </c>
      <c r="D67" s="375">
        <v>180198</v>
      </c>
      <c r="E67" s="408" t="s">
        <v>315</v>
      </c>
      <c r="F67" s="409" t="s">
        <v>316</v>
      </c>
      <c r="G67" s="4" t="s">
        <v>317</v>
      </c>
      <c r="H67" s="380">
        <v>1</v>
      </c>
      <c r="I67" s="9">
        <v>30258.68</v>
      </c>
      <c r="J67" s="76">
        <v>2</v>
      </c>
      <c r="K67" s="93"/>
    </row>
    <row r="68" spans="1:11" ht="48" x14ac:dyDescent="0.25">
      <c r="A68" s="202" t="s">
        <v>148</v>
      </c>
      <c r="B68" s="4" t="s">
        <v>45</v>
      </c>
      <c r="C68" s="380">
        <v>1</v>
      </c>
      <c r="D68" s="375">
        <v>180199</v>
      </c>
      <c r="E68" s="408" t="s">
        <v>318</v>
      </c>
      <c r="F68" s="409" t="s">
        <v>319</v>
      </c>
      <c r="G68" s="4" t="s">
        <v>320</v>
      </c>
      <c r="H68" s="380">
        <v>1</v>
      </c>
      <c r="I68" s="9">
        <v>15969.83</v>
      </c>
      <c r="J68" s="76">
        <v>1</v>
      </c>
      <c r="K68" s="93"/>
    </row>
    <row r="69" spans="1:11" ht="60" x14ac:dyDescent="0.25">
      <c r="A69" s="202" t="s">
        <v>148</v>
      </c>
      <c r="B69" s="4" t="s">
        <v>45</v>
      </c>
      <c r="C69" s="380">
        <v>1</v>
      </c>
      <c r="D69" s="375">
        <v>180200</v>
      </c>
      <c r="E69" s="408" t="s">
        <v>321</v>
      </c>
      <c r="F69" s="4" t="s">
        <v>322</v>
      </c>
      <c r="G69" s="4" t="s">
        <v>311</v>
      </c>
      <c r="H69" s="380">
        <v>1</v>
      </c>
      <c r="I69" s="9">
        <v>31900</v>
      </c>
      <c r="J69" s="76">
        <v>4</v>
      </c>
      <c r="K69" s="93"/>
    </row>
    <row r="70" spans="1:11" ht="72" x14ac:dyDescent="0.25">
      <c r="A70" s="202" t="s">
        <v>155</v>
      </c>
      <c r="B70" s="4" t="s">
        <v>45</v>
      </c>
      <c r="C70" s="380">
        <v>1</v>
      </c>
      <c r="D70" s="375">
        <v>185655</v>
      </c>
      <c r="E70" s="402" t="s">
        <v>323</v>
      </c>
      <c r="F70" s="402" t="s">
        <v>324</v>
      </c>
      <c r="G70" s="402" t="s">
        <v>325</v>
      </c>
      <c r="H70" s="380">
        <v>1</v>
      </c>
      <c r="I70" s="9">
        <v>13317</v>
      </c>
      <c r="J70" s="76">
        <v>3</v>
      </c>
      <c r="K70" s="93"/>
    </row>
    <row r="71" spans="1:11" ht="48" x14ac:dyDescent="0.25">
      <c r="A71" s="202" t="s">
        <v>155</v>
      </c>
      <c r="B71" s="4" t="s">
        <v>45</v>
      </c>
      <c r="C71" s="380">
        <v>1</v>
      </c>
      <c r="D71" s="375">
        <v>942896</v>
      </c>
      <c r="E71" s="402" t="s">
        <v>326</v>
      </c>
      <c r="F71" s="402" t="s">
        <v>327</v>
      </c>
      <c r="G71" s="402" t="s">
        <v>328</v>
      </c>
      <c r="H71" s="380">
        <v>1</v>
      </c>
      <c r="I71" s="9">
        <v>22720</v>
      </c>
      <c r="J71" s="76">
        <v>1</v>
      </c>
      <c r="K71" s="93"/>
    </row>
    <row r="72" spans="1:11" s="95" customFormat="1" ht="84" x14ac:dyDescent="0.25">
      <c r="A72" s="202" t="s">
        <v>155</v>
      </c>
      <c r="B72" s="4" t="s">
        <v>45</v>
      </c>
      <c r="C72" s="380">
        <v>1</v>
      </c>
      <c r="D72" s="375">
        <v>942897</v>
      </c>
      <c r="E72" s="402" t="s">
        <v>329</v>
      </c>
      <c r="F72" s="402" t="s">
        <v>330</v>
      </c>
      <c r="G72" s="402" t="s">
        <v>331</v>
      </c>
      <c r="H72" s="380">
        <v>1</v>
      </c>
      <c r="I72" s="9">
        <v>22507</v>
      </c>
      <c r="J72" s="76">
        <v>1</v>
      </c>
      <c r="K72" s="93"/>
    </row>
    <row r="73" spans="1:11" s="95" customFormat="1" ht="33.75" customHeight="1" x14ac:dyDescent="0.25">
      <c r="A73" s="447" t="s">
        <v>332</v>
      </c>
      <c r="B73" s="447"/>
      <c r="C73" s="374">
        <f>SUM(C63:C72)</f>
        <v>10</v>
      </c>
      <c r="D73" s="478"/>
      <c r="E73" s="478"/>
      <c r="F73" s="478"/>
      <c r="G73" s="478"/>
      <c r="H73" s="374">
        <f>SUM(H63:H72)</f>
        <v>10</v>
      </c>
      <c r="I73" s="21">
        <f>SUM(I63:I72)</f>
        <v>417191.63</v>
      </c>
      <c r="J73" s="404">
        <f>SUM(J63:J72)</f>
        <v>23</v>
      </c>
      <c r="K73" s="94"/>
    </row>
    <row r="74" spans="1:11" ht="48" x14ac:dyDescent="0.25">
      <c r="A74" s="202" t="s">
        <v>148</v>
      </c>
      <c r="B74" s="4" t="s">
        <v>50</v>
      </c>
      <c r="C74" s="380">
        <v>1</v>
      </c>
      <c r="D74" s="375">
        <v>180002</v>
      </c>
      <c r="E74" s="4" t="s">
        <v>333</v>
      </c>
      <c r="F74" s="4" t="s">
        <v>334</v>
      </c>
      <c r="G74" s="4" t="s">
        <v>335</v>
      </c>
      <c r="H74" s="380">
        <v>1</v>
      </c>
      <c r="I74" s="9">
        <v>13646.02</v>
      </c>
      <c r="J74" s="375">
        <v>2</v>
      </c>
      <c r="K74" s="93"/>
    </row>
    <row r="75" spans="1:11" s="95" customFormat="1" ht="96" x14ac:dyDescent="0.25">
      <c r="A75" s="202" t="s">
        <v>155</v>
      </c>
      <c r="B75" s="4" t="s">
        <v>50</v>
      </c>
      <c r="C75" s="380">
        <v>1</v>
      </c>
      <c r="D75" s="294">
        <v>185656</v>
      </c>
      <c r="E75" s="402" t="s">
        <v>336</v>
      </c>
      <c r="F75" s="402" t="s">
        <v>337</v>
      </c>
      <c r="G75" s="406" t="s">
        <v>338</v>
      </c>
      <c r="H75" s="380">
        <v>1</v>
      </c>
      <c r="I75" s="9">
        <v>133080.51</v>
      </c>
      <c r="J75" s="76">
        <v>6</v>
      </c>
      <c r="K75" s="94"/>
    </row>
    <row r="76" spans="1:11" s="95" customFormat="1" ht="27.75" customHeight="1" x14ac:dyDescent="0.25">
      <c r="A76" s="447" t="s">
        <v>339</v>
      </c>
      <c r="B76" s="447"/>
      <c r="C76" s="374">
        <f>SUM(C74:C75)</f>
        <v>2</v>
      </c>
      <c r="D76" s="478"/>
      <c r="E76" s="478"/>
      <c r="F76" s="478"/>
      <c r="G76" s="478"/>
      <c r="H76" s="374">
        <f>SUM(H74:H75)</f>
        <v>2</v>
      </c>
      <c r="I76" s="21">
        <f>SUM(I74:I75)</f>
        <v>146726.53</v>
      </c>
      <c r="J76" s="404">
        <f>SUM(J74:J75)</f>
        <v>8</v>
      </c>
      <c r="K76" s="94"/>
    </row>
    <row r="77" spans="1:11" ht="72" x14ac:dyDescent="0.25">
      <c r="A77" s="202" t="s">
        <v>148</v>
      </c>
      <c r="B77" s="4" t="s">
        <v>340</v>
      </c>
      <c r="C77" s="380">
        <v>1</v>
      </c>
      <c r="D77" s="375">
        <v>180003</v>
      </c>
      <c r="E77" s="4" t="s">
        <v>341</v>
      </c>
      <c r="F77" s="4" t="s">
        <v>342</v>
      </c>
      <c r="G77" s="4" t="s">
        <v>343</v>
      </c>
      <c r="H77" s="380">
        <v>1</v>
      </c>
      <c r="I77" s="9">
        <v>295990</v>
      </c>
      <c r="J77" s="375">
        <v>7</v>
      </c>
      <c r="K77" s="93"/>
    </row>
    <row r="78" spans="1:11" s="95" customFormat="1" ht="48" x14ac:dyDescent="0.25">
      <c r="A78" s="202" t="s">
        <v>148</v>
      </c>
      <c r="B78" s="4" t="s">
        <v>340</v>
      </c>
      <c r="C78" s="380">
        <v>1</v>
      </c>
      <c r="D78" s="81">
        <v>180004</v>
      </c>
      <c r="E78" s="4" t="s">
        <v>315</v>
      </c>
      <c r="F78" s="4" t="s">
        <v>344</v>
      </c>
      <c r="G78" s="4" t="s">
        <v>345</v>
      </c>
      <c r="H78" s="380"/>
      <c r="I78" s="9"/>
      <c r="J78" s="373"/>
      <c r="K78" s="94"/>
    </row>
    <row r="79" spans="1:11" s="95" customFormat="1" ht="30" customHeight="1" x14ac:dyDescent="0.25">
      <c r="A79" s="447" t="s">
        <v>346</v>
      </c>
      <c r="B79" s="447"/>
      <c r="C79" s="374">
        <f>SUM(C77:C78)</f>
        <v>2</v>
      </c>
      <c r="D79" s="478"/>
      <c r="E79" s="478"/>
      <c r="F79" s="478"/>
      <c r="G79" s="478"/>
      <c r="H79" s="374">
        <f>SUM(H77:H78)</f>
        <v>1</v>
      </c>
      <c r="I79" s="21">
        <f>SUM(I77:I78)</f>
        <v>295990</v>
      </c>
      <c r="J79" s="23">
        <f>SUM(J77:J78)</f>
        <v>7</v>
      </c>
      <c r="K79" s="94"/>
    </row>
    <row r="80" spans="1:11" s="95" customFormat="1" ht="132" x14ac:dyDescent="0.25">
      <c r="A80" s="202" t="s">
        <v>144</v>
      </c>
      <c r="B80" s="4" t="s">
        <v>347</v>
      </c>
      <c r="C80" s="380">
        <v>1</v>
      </c>
      <c r="D80" s="375">
        <v>175397</v>
      </c>
      <c r="E80" s="17" t="s">
        <v>348</v>
      </c>
      <c r="F80" s="17" t="s">
        <v>349</v>
      </c>
      <c r="G80" s="17" t="s">
        <v>350</v>
      </c>
      <c r="H80" s="380">
        <v>1</v>
      </c>
      <c r="I80" s="291">
        <v>19885.994999999999</v>
      </c>
      <c r="J80" s="76">
        <v>1</v>
      </c>
      <c r="K80" s="93"/>
    </row>
    <row r="81" spans="1:12" s="95" customFormat="1" ht="48" x14ac:dyDescent="0.25">
      <c r="A81" s="202" t="s">
        <v>148</v>
      </c>
      <c r="B81" s="4" t="s">
        <v>347</v>
      </c>
      <c r="C81" s="380">
        <v>1</v>
      </c>
      <c r="D81" s="375">
        <v>179996</v>
      </c>
      <c r="E81" s="4" t="s">
        <v>351</v>
      </c>
      <c r="F81" s="4" t="s">
        <v>352</v>
      </c>
      <c r="G81" s="4" t="s">
        <v>353</v>
      </c>
      <c r="H81" s="380">
        <v>1</v>
      </c>
      <c r="I81" s="9">
        <v>22500</v>
      </c>
      <c r="J81" s="76">
        <v>2</v>
      </c>
      <c r="K81" s="93"/>
    </row>
    <row r="82" spans="1:12" s="95" customFormat="1" ht="84" x14ac:dyDescent="0.25">
      <c r="A82" s="202" t="s">
        <v>148</v>
      </c>
      <c r="B82" s="4" t="s">
        <v>347</v>
      </c>
      <c r="C82" s="380">
        <v>1</v>
      </c>
      <c r="D82" s="375">
        <v>179997</v>
      </c>
      <c r="E82" s="4" t="s">
        <v>354</v>
      </c>
      <c r="F82" s="4" t="s">
        <v>355</v>
      </c>
      <c r="G82" s="4" t="s">
        <v>356</v>
      </c>
      <c r="H82" s="380">
        <v>1</v>
      </c>
      <c r="I82" s="9">
        <v>9216</v>
      </c>
      <c r="J82" s="76">
        <v>3</v>
      </c>
      <c r="K82" s="93"/>
    </row>
    <row r="83" spans="1:12" s="95" customFormat="1" ht="84" x14ac:dyDescent="0.25">
      <c r="A83" s="202" t="s">
        <v>148</v>
      </c>
      <c r="B83" s="4" t="s">
        <v>347</v>
      </c>
      <c r="C83" s="380">
        <v>1</v>
      </c>
      <c r="D83" s="375">
        <v>180000</v>
      </c>
      <c r="E83" s="4" t="s">
        <v>357</v>
      </c>
      <c r="F83" s="4" t="s">
        <v>358</v>
      </c>
      <c r="G83" s="4" t="s">
        <v>359</v>
      </c>
      <c r="H83" s="380">
        <v>1</v>
      </c>
      <c r="I83" s="9">
        <v>22497</v>
      </c>
      <c r="J83" s="76">
        <v>4</v>
      </c>
      <c r="K83" s="93"/>
    </row>
    <row r="84" spans="1:12" ht="108" x14ac:dyDescent="0.25">
      <c r="A84" s="202" t="s">
        <v>148</v>
      </c>
      <c r="B84" s="4" t="s">
        <v>347</v>
      </c>
      <c r="C84" s="380">
        <v>1</v>
      </c>
      <c r="D84" s="375">
        <v>180001</v>
      </c>
      <c r="E84" s="4" t="s">
        <v>360</v>
      </c>
      <c r="F84" s="4" t="s">
        <v>361</v>
      </c>
      <c r="G84" s="4" t="s">
        <v>362</v>
      </c>
      <c r="H84" s="380">
        <v>1</v>
      </c>
      <c r="I84" s="9">
        <v>11307</v>
      </c>
      <c r="J84" s="76">
        <v>1</v>
      </c>
      <c r="K84" s="93"/>
    </row>
    <row r="85" spans="1:12" ht="60" x14ac:dyDescent="0.25">
      <c r="A85" s="202" t="s">
        <v>148</v>
      </c>
      <c r="B85" s="4" t="s">
        <v>347</v>
      </c>
      <c r="C85" s="380">
        <v>1</v>
      </c>
      <c r="D85" s="375">
        <v>180201</v>
      </c>
      <c r="E85" s="4" t="s">
        <v>363</v>
      </c>
      <c r="F85" s="4" t="s">
        <v>364</v>
      </c>
      <c r="G85" s="4" t="s">
        <v>308</v>
      </c>
      <c r="H85" s="380">
        <v>1</v>
      </c>
      <c r="I85" s="9">
        <v>21528</v>
      </c>
      <c r="J85" s="76">
        <v>1</v>
      </c>
      <c r="K85" s="93"/>
    </row>
    <row r="86" spans="1:12" ht="36" x14ac:dyDescent="0.25">
      <c r="A86" s="202" t="s">
        <v>148</v>
      </c>
      <c r="B86" s="4" t="s">
        <v>347</v>
      </c>
      <c r="C86" s="380">
        <v>1</v>
      </c>
      <c r="D86" s="375">
        <v>180204</v>
      </c>
      <c r="E86" s="4" t="s">
        <v>315</v>
      </c>
      <c r="F86" s="4" t="s">
        <v>365</v>
      </c>
      <c r="G86" s="4" t="s">
        <v>359</v>
      </c>
      <c r="H86" s="380">
        <v>1</v>
      </c>
      <c r="I86" s="9">
        <v>20299.95</v>
      </c>
      <c r="J86" s="76">
        <v>1</v>
      </c>
      <c r="K86" s="93"/>
    </row>
    <row r="87" spans="1:12" ht="36" x14ac:dyDescent="0.25">
      <c r="A87" s="202" t="s">
        <v>189</v>
      </c>
      <c r="B87" s="4" t="s">
        <v>366</v>
      </c>
      <c r="C87" s="380">
        <v>1</v>
      </c>
      <c r="D87" s="375">
        <v>955159</v>
      </c>
      <c r="E87" s="403" t="s">
        <v>367</v>
      </c>
      <c r="F87" s="403" t="s">
        <v>368</v>
      </c>
      <c r="G87" s="403" t="s">
        <v>369</v>
      </c>
      <c r="H87" s="380">
        <v>1</v>
      </c>
      <c r="I87" s="384">
        <v>22500</v>
      </c>
      <c r="J87" s="375">
        <v>1</v>
      </c>
      <c r="K87" s="93"/>
    </row>
    <row r="88" spans="1:12" ht="36" x14ac:dyDescent="0.25">
      <c r="A88" s="202" t="s">
        <v>189</v>
      </c>
      <c r="B88" s="4" t="s">
        <v>366</v>
      </c>
      <c r="C88" s="380">
        <v>1</v>
      </c>
      <c r="D88" s="375">
        <v>955161</v>
      </c>
      <c r="E88" s="403" t="s">
        <v>370</v>
      </c>
      <c r="F88" s="403" t="s">
        <v>371</v>
      </c>
      <c r="G88" s="403" t="s">
        <v>372</v>
      </c>
      <c r="H88" s="380">
        <v>1</v>
      </c>
      <c r="I88" s="384">
        <v>19632</v>
      </c>
      <c r="J88" s="375">
        <v>2</v>
      </c>
      <c r="K88" s="93"/>
    </row>
    <row r="89" spans="1:12" ht="60" x14ac:dyDescent="0.25">
      <c r="A89" s="202" t="s">
        <v>189</v>
      </c>
      <c r="B89" s="4" t="s">
        <v>366</v>
      </c>
      <c r="C89" s="380">
        <v>1</v>
      </c>
      <c r="D89" s="375">
        <v>955163</v>
      </c>
      <c r="E89" s="403" t="s">
        <v>373</v>
      </c>
      <c r="F89" s="403" t="s">
        <v>374</v>
      </c>
      <c r="G89" s="403" t="s">
        <v>375</v>
      </c>
      <c r="H89" s="380">
        <v>1</v>
      </c>
      <c r="I89" s="384">
        <v>8048.81</v>
      </c>
      <c r="J89" s="375">
        <v>1</v>
      </c>
      <c r="K89" s="93"/>
    </row>
    <row r="90" spans="1:12" ht="48" x14ac:dyDescent="0.25">
      <c r="A90" s="202" t="s">
        <v>189</v>
      </c>
      <c r="B90" s="4" t="s">
        <v>366</v>
      </c>
      <c r="C90" s="380">
        <v>1</v>
      </c>
      <c r="D90" s="375">
        <v>955164</v>
      </c>
      <c r="E90" s="403" t="s">
        <v>376</v>
      </c>
      <c r="F90" s="403" t="s">
        <v>377</v>
      </c>
      <c r="G90" s="403" t="s">
        <v>305</v>
      </c>
      <c r="H90" s="380">
        <v>1</v>
      </c>
      <c r="I90" s="384">
        <v>22499.99</v>
      </c>
      <c r="J90" s="375">
        <v>1</v>
      </c>
      <c r="K90" s="93"/>
    </row>
    <row r="91" spans="1:12" ht="60" x14ac:dyDescent="0.25">
      <c r="A91" s="202" t="s">
        <v>189</v>
      </c>
      <c r="B91" s="4" t="s">
        <v>366</v>
      </c>
      <c r="C91" s="380">
        <v>1</v>
      </c>
      <c r="D91" s="375">
        <v>955165</v>
      </c>
      <c r="E91" s="403" t="s">
        <v>378</v>
      </c>
      <c r="F91" s="403" t="s">
        <v>379</v>
      </c>
      <c r="G91" s="403" t="s">
        <v>380</v>
      </c>
      <c r="H91" s="380">
        <v>1</v>
      </c>
      <c r="I91" s="384">
        <v>13142.55</v>
      </c>
      <c r="J91" s="375">
        <v>1</v>
      </c>
      <c r="K91" s="93"/>
    </row>
    <row r="92" spans="1:12" s="95" customFormat="1" ht="24.75" customHeight="1" x14ac:dyDescent="0.25">
      <c r="A92" s="447" t="s">
        <v>381</v>
      </c>
      <c r="B92" s="447"/>
      <c r="C92" s="374">
        <f>SUM(C80:C91)</f>
        <v>12</v>
      </c>
      <c r="D92" s="478"/>
      <c r="E92" s="478"/>
      <c r="F92" s="478"/>
      <c r="G92" s="478"/>
      <c r="H92" s="374">
        <f>SUM(H80:H91)</f>
        <v>12</v>
      </c>
      <c r="I92" s="405">
        <f>SUM(I80:I91)</f>
        <v>213057.29499999998</v>
      </c>
      <c r="J92" s="404">
        <f>SUM(J80:J91)</f>
        <v>19</v>
      </c>
      <c r="K92" s="94"/>
    </row>
    <row r="93" spans="1:12" s="95" customFormat="1" x14ac:dyDescent="0.25">
      <c r="A93" s="479" t="s">
        <v>382</v>
      </c>
      <c r="B93" s="479"/>
      <c r="C93" s="26">
        <f>C92+C79+C76+C73+C62+C56+C54+C47+C45+C43+C35+C31+C27+C25</f>
        <v>74</v>
      </c>
      <c r="D93" s="480"/>
      <c r="E93" s="480"/>
      <c r="F93" s="480"/>
      <c r="G93" s="480"/>
      <c r="H93" s="26">
        <f>H92+H79+H76+H73+H62+H56+H54+H47+H45+H43+H35+H31+H27+H25</f>
        <v>71</v>
      </c>
      <c r="I93" s="386">
        <f t="shared" ref="I93:J93" si="0">I92+I79+I76+I73+I62+I56+I54+I47+I45+I43+I35+I31+I27+I25</f>
        <v>5050542.4850000003</v>
      </c>
      <c r="J93" s="26">
        <f t="shared" si="0"/>
        <v>217</v>
      </c>
      <c r="K93" s="113"/>
      <c r="L93" s="114"/>
    </row>
    <row r="94" spans="1:12" x14ac:dyDescent="0.25">
      <c r="A94" s="170"/>
      <c r="B94" s="2"/>
      <c r="C94" s="2"/>
      <c r="D94" s="51"/>
      <c r="E94" s="2"/>
      <c r="F94" s="2"/>
      <c r="G94" s="2"/>
      <c r="H94" s="2"/>
      <c r="I94" s="170"/>
      <c r="J94" s="314"/>
    </row>
    <row r="95" spans="1:12" x14ac:dyDescent="0.25">
      <c r="A95" s="170"/>
      <c r="B95" s="2"/>
      <c r="C95" s="2"/>
      <c r="D95" s="51"/>
      <c r="E95" s="2"/>
      <c r="F95" s="2"/>
      <c r="G95" s="2"/>
      <c r="H95" s="433" t="s">
        <v>383</v>
      </c>
      <c r="I95" s="433"/>
      <c r="J95" s="383">
        <f>J56+J54+J47+J45+J43+J35+J31+J27+J25</f>
        <v>149</v>
      </c>
    </row>
    <row r="96" spans="1:12" x14ac:dyDescent="0.25">
      <c r="A96" s="170"/>
      <c r="B96" s="2"/>
      <c r="C96" s="2"/>
      <c r="D96" s="51"/>
      <c r="E96" s="2"/>
      <c r="F96" s="2"/>
      <c r="G96" s="2"/>
      <c r="H96" s="433" t="s">
        <v>384</v>
      </c>
      <c r="I96" s="433"/>
      <c r="J96" s="383">
        <f>J92+J79+J76+J73+J62</f>
        <v>68</v>
      </c>
    </row>
    <row r="97" spans="1:14" x14ac:dyDescent="0.25">
      <c r="A97" s="170"/>
      <c r="B97" s="170"/>
      <c r="C97" s="170"/>
      <c r="D97" s="170"/>
      <c r="E97" s="170"/>
      <c r="F97" s="170"/>
      <c r="G97" s="170"/>
      <c r="H97" s="433" t="s">
        <v>385</v>
      </c>
      <c r="I97" s="433"/>
      <c r="J97" s="383">
        <f>SUM(J95:J96)</f>
        <v>217</v>
      </c>
    </row>
    <row r="105" spans="1:14" ht="15" x14ac:dyDescent="0.25">
      <c r="B105" s="85"/>
      <c r="C105" s="85"/>
      <c r="D105" s="85"/>
      <c r="E105" s="85"/>
      <c r="F105" s="85"/>
      <c r="G105" s="85"/>
      <c r="N105"/>
    </row>
  </sheetData>
  <mergeCells count="43">
    <mergeCell ref="H95:I95"/>
    <mergeCell ref="H96:I96"/>
    <mergeCell ref="H97:I97"/>
    <mergeCell ref="A79:B79"/>
    <mergeCell ref="D79:G79"/>
    <mergeCell ref="A92:B92"/>
    <mergeCell ref="D92:G92"/>
    <mergeCell ref="A93:B93"/>
    <mergeCell ref="D93:G93"/>
    <mergeCell ref="A62:B62"/>
    <mergeCell ref="D62:G62"/>
    <mergeCell ref="A73:B73"/>
    <mergeCell ref="D73:G73"/>
    <mergeCell ref="A76:B76"/>
    <mergeCell ref="D76:G76"/>
    <mergeCell ref="A47:B47"/>
    <mergeCell ref="D47:G47"/>
    <mergeCell ref="A54:B54"/>
    <mergeCell ref="D54:G54"/>
    <mergeCell ref="A56:B56"/>
    <mergeCell ref="D56:G56"/>
    <mergeCell ref="A35:B35"/>
    <mergeCell ref="D35:G35"/>
    <mergeCell ref="A43:B43"/>
    <mergeCell ref="D43:G43"/>
    <mergeCell ref="A45:B45"/>
    <mergeCell ref="D45:G45"/>
    <mergeCell ref="A25:B25"/>
    <mergeCell ref="D25:G25"/>
    <mergeCell ref="A27:B27"/>
    <mergeCell ref="D27:G27"/>
    <mergeCell ref="A31:B31"/>
    <mergeCell ref="D31:G31"/>
    <mergeCell ref="A1:J1"/>
    <mergeCell ref="A2:A4"/>
    <mergeCell ref="B2:B4"/>
    <mergeCell ref="C2:G2"/>
    <mergeCell ref="H2:J3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opLeftCell="A64" workbookViewId="0">
      <selection activeCell="J3" sqref="J3"/>
    </sheetView>
  </sheetViews>
  <sheetFormatPr defaultRowHeight="12.75" x14ac:dyDescent="0.25"/>
  <cols>
    <col min="1" max="1" width="4" style="85" customWidth="1"/>
    <col min="2" max="2" width="11.7109375" style="115" customWidth="1"/>
    <col min="3" max="3" width="4.140625" style="159" customWidth="1"/>
    <col min="4" max="4" width="7.5703125" style="113" customWidth="1"/>
    <col min="5" max="5" width="14.5703125" style="115" customWidth="1"/>
    <col min="6" max="6" width="17.85546875" style="115" customWidth="1"/>
    <col min="7" max="7" width="6.5703125" style="84" customWidth="1"/>
    <col min="8" max="8" width="4.85546875" style="84" customWidth="1"/>
    <col min="9" max="9" width="5.5703125" style="84" customWidth="1"/>
    <col min="10" max="10" width="11.28515625" style="164" bestFit="1" customWidth="1"/>
    <col min="11" max="11" width="4.28515625" style="116" customWidth="1"/>
    <col min="12" max="12" width="8.7109375" style="161" bestFit="1" customWidth="1"/>
    <col min="13" max="13" width="6" style="165" customWidth="1"/>
    <col min="14" max="14" width="7" style="85" customWidth="1"/>
    <col min="15" max="17" width="9.140625" style="85"/>
    <col min="18" max="18" width="4.42578125" style="85" customWidth="1"/>
    <col min="19" max="19" width="6" style="85" customWidth="1"/>
    <col min="20" max="20" width="9.140625" style="167" customWidth="1"/>
    <col min="21" max="21" width="8.7109375" style="167" bestFit="1" customWidth="1"/>
    <col min="22" max="22" width="8.140625" style="168" customWidth="1"/>
    <col min="23" max="237" width="9.140625" style="85"/>
    <col min="238" max="238" width="3.85546875" style="85" customWidth="1"/>
    <col min="239" max="239" width="6.140625" style="85" customWidth="1"/>
    <col min="240" max="240" width="15.42578125" style="85" customWidth="1"/>
    <col min="241" max="241" width="28.140625" style="85" customWidth="1"/>
    <col min="242" max="242" width="10.5703125" style="85" customWidth="1"/>
    <col min="243" max="243" width="11.5703125" style="85" customWidth="1"/>
    <col min="244" max="493" width="9.140625" style="85"/>
    <col min="494" max="494" width="3.85546875" style="85" customWidth="1"/>
    <col min="495" max="495" width="6.140625" style="85" customWidth="1"/>
    <col min="496" max="496" width="15.42578125" style="85" customWidth="1"/>
    <col min="497" max="497" width="28.140625" style="85" customWidth="1"/>
    <col min="498" max="498" width="10.5703125" style="85" customWidth="1"/>
    <col min="499" max="499" width="11.5703125" style="85" customWidth="1"/>
    <col min="500" max="749" width="9.140625" style="85"/>
    <col min="750" max="750" width="3.85546875" style="85" customWidth="1"/>
    <col min="751" max="751" width="6.140625" style="85" customWidth="1"/>
    <col min="752" max="752" width="15.42578125" style="85" customWidth="1"/>
    <col min="753" max="753" width="28.140625" style="85" customWidth="1"/>
    <col min="754" max="754" width="10.5703125" style="85" customWidth="1"/>
    <col min="755" max="755" width="11.5703125" style="85" customWidth="1"/>
    <col min="756" max="1005" width="9.140625" style="85"/>
    <col min="1006" max="1006" width="3.85546875" style="85" customWidth="1"/>
    <col min="1007" max="1007" width="6.140625" style="85" customWidth="1"/>
    <col min="1008" max="1008" width="15.42578125" style="85" customWidth="1"/>
    <col min="1009" max="1009" width="28.140625" style="85" customWidth="1"/>
    <col min="1010" max="1010" width="10.5703125" style="85" customWidth="1"/>
    <col min="1011" max="1011" width="11.5703125" style="85" customWidth="1"/>
    <col min="1012" max="1261" width="9.140625" style="85"/>
    <col min="1262" max="1262" width="3.85546875" style="85" customWidth="1"/>
    <col min="1263" max="1263" width="6.140625" style="85" customWidth="1"/>
    <col min="1264" max="1264" width="15.42578125" style="85" customWidth="1"/>
    <col min="1265" max="1265" width="28.140625" style="85" customWidth="1"/>
    <col min="1266" max="1266" width="10.5703125" style="85" customWidth="1"/>
    <col min="1267" max="1267" width="11.5703125" style="85" customWidth="1"/>
    <col min="1268" max="1517" width="9.140625" style="85"/>
    <col min="1518" max="1518" width="3.85546875" style="85" customWidth="1"/>
    <col min="1519" max="1519" width="6.140625" style="85" customWidth="1"/>
    <col min="1520" max="1520" width="15.42578125" style="85" customWidth="1"/>
    <col min="1521" max="1521" width="28.140625" style="85" customWidth="1"/>
    <col min="1522" max="1522" width="10.5703125" style="85" customWidth="1"/>
    <col min="1523" max="1523" width="11.5703125" style="85" customWidth="1"/>
    <col min="1524" max="1773" width="9.140625" style="85"/>
    <col min="1774" max="1774" width="3.85546875" style="85" customWidth="1"/>
    <col min="1775" max="1775" width="6.140625" style="85" customWidth="1"/>
    <col min="1776" max="1776" width="15.42578125" style="85" customWidth="1"/>
    <col min="1777" max="1777" width="28.140625" style="85" customWidth="1"/>
    <col min="1778" max="1778" width="10.5703125" style="85" customWidth="1"/>
    <col min="1779" max="1779" width="11.5703125" style="85" customWidth="1"/>
    <col min="1780" max="2029" width="9.140625" style="85"/>
    <col min="2030" max="2030" width="3.85546875" style="85" customWidth="1"/>
    <col min="2031" max="2031" width="6.140625" style="85" customWidth="1"/>
    <col min="2032" max="2032" width="15.42578125" style="85" customWidth="1"/>
    <col min="2033" max="2033" width="28.140625" style="85" customWidth="1"/>
    <col min="2034" max="2034" width="10.5703125" style="85" customWidth="1"/>
    <col min="2035" max="2035" width="11.5703125" style="85" customWidth="1"/>
    <col min="2036" max="2285" width="9.140625" style="85"/>
    <col min="2286" max="2286" width="3.85546875" style="85" customWidth="1"/>
    <col min="2287" max="2287" width="6.140625" style="85" customWidth="1"/>
    <col min="2288" max="2288" width="15.42578125" style="85" customWidth="1"/>
    <col min="2289" max="2289" width="28.140625" style="85" customWidth="1"/>
    <col min="2290" max="2290" width="10.5703125" style="85" customWidth="1"/>
    <col min="2291" max="2291" width="11.5703125" style="85" customWidth="1"/>
    <col min="2292" max="2541" width="9.140625" style="85"/>
    <col min="2542" max="2542" width="3.85546875" style="85" customWidth="1"/>
    <col min="2543" max="2543" width="6.140625" style="85" customWidth="1"/>
    <col min="2544" max="2544" width="15.42578125" style="85" customWidth="1"/>
    <col min="2545" max="2545" width="28.140625" style="85" customWidth="1"/>
    <col min="2546" max="2546" width="10.5703125" style="85" customWidth="1"/>
    <col min="2547" max="2547" width="11.5703125" style="85" customWidth="1"/>
    <col min="2548" max="2797" width="9.140625" style="85"/>
    <col min="2798" max="2798" width="3.85546875" style="85" customWidth="1"/>
    <col min="2799" max="2799" width="6.140625" style="85" customWidth="1"/>
    <col min="2800" max="2800" width="15.42578125" style="85" customWidth="1"/>
    <col min="2801" max="2801" width="28.140625" style="85" customWidth="1"/>
    <col min="2802" max="2802" width="10.5703125" style="85" customWidth="1"/>
    <col min="2803" max="2803" width="11.5703125" style="85" customWidth="1"/>
    <col min="2804" max="3053" width="9.140625" style="85"/>
    <col min="3054" max="3054" width="3.85546875" style="85" customWidth="1"/>
    <col min="3055" max="3055" width="6.140625" style="85" customWidth="1"/>
    <col min="3056" max="3056" width="15.42578125" style="85" customWidth="1"/>
    <col min="3057" max="3057" width="28.140625" style="85" customWidth="1"/>
    <col min="3058" max="3058" width="10.5703125" style="85" customWidth="1"/>
    <col min="3059" max="3059" width="11.5703125" style="85" customWidth="1"/>
    <col min="3060" max="3309" width="9.140625" style="85"/>
    <col min="3310" max="3310" width="3.85546875" style="85" customWidth="1"/>
    <col min="3311" max="3311" width="6.140625" style="85" customWidth="1"/>
    <col min="3312" max="3312" width="15.42578125" style="85" customWidth="1"/>
    <col min="3313" max="3313" width="28.140625" style="85" customWidth="1"/>
    <col min="3314" max="3314" width="10.5703125" style="85" customWidth="1"/>
    <col min="3315" max="3315" width="11.5703125" style="85" customWidth="1"/>
    <col min="3316" max="3565" width="9.140625" style="85"/>
    <col min="3566" max="3566" width="3.85546875" style="85" customWidth="1"/>
    <col min="3567" max="3567" width="6.140625" style="85" customWidth="1"/>
    <col min="3568" max="3568" width="15.42578125" style="85" customWidth="1"/>
    <col min="3569" max="3569" width="28.140625" style="85" customWidth="1"/>
    <col min="3570" max="3570" width="10.5703125" style="85" customWidth="1"/>
    <col min="3571" max="3571" width="11.5703125" style="85" customWidth="1"/>
    <col min="3572" max="3821" width="9.140625" style="85"/>
    <col min="3822" max="3822" width="3.85546875" style="85" customWidth="1"/>
    <col min="3823" max="3823" width="6.140625" style="85" customWidth="1"/>
    <col min="3824" max="3824" width="15.42578125" style="85" customWidth="1"/>
    <col min="3825" max="3825" width="28.140625" style="85" customWidth="1"/>
    <col min="3826" max="3826" width="10.5703125" style="85" customWidth="1"/>
    <col min="3827" max="3827" width="11.5703125" style="85" customWidth="1"/>
    <col min="3828" max="4077" width="9.140625" style="85"/>
    <col min="4078" max="4078" width="3.85546875" style="85" customWidth="1"/>
    <col min="4079" max="4079" width="6.140625" style="85" customWidth="1"/>
    <col min="4080" max="4080" width="15.42578125" style="85" customWidth="1"/>
    <col min="4081" max="4081" width="28.140625" style="85" customWidth="1"/>
    <col min="4082" max="4082" width="10.5703125" style="85" customWidth="1"/>
    <col min="4083" max="4083" width="11.5703125" style="85" customWidth="1"/>
    <col min="4084" max="4333" width="9.140625" style="85"/>
    <col min="4334" max="4334" width="3.85546875" style="85" customWidth="1"/>
    <col min="4335" max="4335" width="6.140625" style="85" customWidth="1"/>
    <col min="4336" max="4336" width="15.42578125" style="85" customWidth="1"/>
    <col min="4337" max="4337" width="28.140625" style="85" customWidth="1"/>
    <col min="4338" max="4338" width="10.5703125" style="85" customWidth="1"/>
    <col min="4339" max="4339" width="11.5703125" style="85" customWidth="1"/>
    <col min="4340" max="4589" width="9.140625" style="85"/>
    <col min="4590" max="4590" width="3.85546875" style="85" customWidth="1"/>
    <col min="4591" max="4591" width="6.140625" style="85" customWidth="1"/>
    <col min="4592" max="4592" width="15.42578125" style="85" customWidth="1"/>
    <col min="4593" max="4593" width="28.140625" style="85" customWidth="1"/>
    <col min="4594" max="4594" width="10.5703125" style="85" customWidth="1"/>
    <col min="4595" max="4595" width="11.5703125" style="85" customWidth="1"/>
    <col min="4596" max="4845" width="9.140625" style="85"/>
    <col min="4846" max="4846" width="3.85546875" style="85" customWidth="1"/>
    <col min="4847" max="4847" width="6.140625" style="85" customWidth="1"/>
    <col min="4848" max="4848" width="15.42578125" style="85" customWidth="1"/>
    <col min="4849" max="4849" width="28.140625" style="85" customWidth="1"/>
    <col min="4850" max="4850" width="10.5703125" style="85" customWidth="1"/>
    <col min="4851" max="4851" width="11.5703125" style="85" customWidth="1"/>
    <col min="4852" max="5101" width="9.140625" style="85"/>
    <col min="5102" max="5102" width="3.85546875" style="85" customWidth="1"/>
    <col min="5103" max="5103" width="6.140625" style="85" customWidth="1"/>
    <col min="5104" max="5104" width="15.42578125" style="85" customWidth="1"/>
    <col min="5105" max="5105" width="28.140625" style="85" customWidth="1"/>
    <col min="5106" max="5106" width="10.5703125" style="85" customWidth="1"/>
    <col min="5107" max="5107" width="11.5703125" style="85" customWidth="1"/>
    <col min="5108" max="5357" width="9.140625" style="85"/>
    <col min="5358" max="5358" width="3.85546875" style="85" customWidth="1"/>
    <col min="5359" max="5359" width="6.140625" style="85" customWidth="1"/>
    <col min="5360" max="5360" width="15.42578125" style="85" customWidth="1"/>
    <col min="5361" max="5361" width="28.140625" style="85" customWidth="1"/>
    <col min="5362" max="5362" width="10.5703125" style="85" customWidth="1"/>
    <col min="5363" max="5363" width="11.5703125" style="85" customWidth="1"/>
    <col min="5364" max="5613" width="9.140625" style="85"/>
    <col min="5614" max="5614" width="3.85546875" style="85" customWidth="1"/>
    <col min="5615" max="5615" width="6.140625" style="85" customWidth="1"/>
    <col min="5616" max="5616" width="15.42578125" style="85" customWidth="1"/>
    <col min="5617" max="5617" width="28.140625" style="85" customWidth="1"/>
    <col min="5618" max="5618" width="10.5703125" style="85" customWidth="1"/>
    <col min="5619" max="5619" width="11.5703125" style="85" customWidth="1"/>
    <col min="5620" max="5869" width="9.140625" style="85"/>
    <col min="5870" max="5870" width="3.85546875" style="85" customWidth="1"/>
    <col min="5871" max="5871" width="6.140625" style="85" customWidth="1"/>
    <col min="5872" max="5872" width="15.42578125" style="85" customWidth="1"/>
    <col min="5873" max="5873" width="28.140625" style="85" customWidth="1"/>
    <col min="5874" max="5874" width="10.5703125" style="85" customWidth="1"/>
    <col min="5875" max="5875" width="11.5703125" style="85" customWidth="1"/>
    <col min="5876" max="6125" width="9.140625" style="85"/>
    <col min="6126" max="6126" width="3.85546875" style="85" customWidth="1"/>
    <col min="6127" max="6127" width="6.140625" style="85" customWidth="1"/>
    <col min="6128" max="6128" width="15.42578125" style="85" customWidth="1"/>
    <col min="6129" max="6129" width="28.140625" style="85" customWidth="1"/>
    <col min="6130" max="6130" width="10.5703125" style="85" customWidth="1"/>
    <col min="6131" max="6131" width="11.5703125" style="85" customWidth="1"/>
    <col min="6132" max="6381" width="9.140625" style="85"/>
    <col min="6382" max="6382" width="3.85546875" style="85" customWidth="1"/>
    <col min="6383" max="6383" width="6.140625" style="85" customWidth="1"/>
    <col min="6384" max="6384" width="15.42578125" style="85" customWidth="1"/>
    <col min="6385" max="6385" width="28.140625" style="85" customWidth="1"/>
    <col min="6386" max="6386" width="10.5703125" style="85" customWidth="1"/>
    <col min="6387" max="6387" width="11.5703125" style="85" customWidth="1"/>
    <col min="6388" max="6637" width="9.140625" style="85"/>
    <col min="6638" max="6638" width="3.85546875" style="85" customWidth="1"/>
    <col min="6639" max="6639" width="6.140625" style="85" customWidth="1"/>
    <col min="6640" max="6640" width="15.42578125" style="85" customWidth="1"/>
    <col min="6641" max="6641" width="28.140625" style="85" customWidth="1"/>
    <col min="6642" max="6642" width="10.5703125" style="85" customWidth="1"/>
    <col min="6643" max="6643" width="11.5703125" style="85" customWidth="1"/>
    <col min="6644" max="6893" width="9.140625" style="85"/>
    <col min="6894" max="6894" width="3.85546875" style="85" customWidth="1"/>
    <col min="6895" max="6895" width="6.140625" style="85" customWidth="1"/>
    <col min="6896" max="6896" width="15.42578125" style="85" customWidth="1"/>
    <col min="6897" max="6897" width="28.140625" style="85" customWidth="1"/>
    <col min="6898" max="6898" width="10.5703125" style="85" customWidth="1"/>
    <col min="6899" max="6899" width="11.5703125" style="85" customWidth="1"/>
    <col min="6900" max="7149" width="9.140625" style="85"/>
    <col min="7150" max="7150" width="3.85546875" style="85" customWidth="1"/>
    <col min="7151" max="7151" width="6.140625" style="85" customWidth="1"/>
    <col min="7152" max="7152" width="15.42578125" style="85" customWidth="1"/>
    <col min="7153" max="7153" width="28.140625" style="85" customWidth="1"/>
    <col min="7154" max="7154" width="10.5703125" style="85" customWidth="1"/>
    <col min="7155" max="7155" width="11.5703125" style="85" customWidth="1"/>
    <col min="7156" max="7405" width="9.140625" style="85"/>
    <col min="7406" max="7406" width="3.85546875" style="85" customWidth="1"/>
    <col min="7407" max="7407" width="6.140625" style="85" customWidth="1"/>
    <col min="7408" max="7408" width="15.42578125" style="85" customWidth="1"/>
    <col min="7409" max="7409" width="28.140625" style="85" customWidth="1"/>
    <col min="7410" max="7410" width="10.5703125" style="85" customWidth="1"/>
    <col min="7411" max="7411" width="11.5703125" style="85" customWidth="1"/>
    <col min="7412" max="7661" width="9.140625" style="85"/>
    <col min="7662" max="7662" width="3.85546875" style="85" customWidth="1"/>
    <col min="7663" max="7663" width="6.140625" style="85" customWidth="1"/>
    <col min="7664" max="7664" width="15.42578125" style="85" customWidth="1"/>
    <col min="7665" max="7665" width="28.140625" style="85" customWidth="1"/>
    <col min="7666" max="7666" width="10.5703125" style="85" customWidth="1"/>
    <col min="7667" max="7667" width="11.5703125" style="85" customWidth="1"/>
    <col min="7668" max="7917" width="9.140625" style="85"/>
    <col min="7918" max="7918" width="3.85546875" style="85" customWidth="1"/>
    <col min="7919" max="7919" width="6.140625" style="85" customWidth="1"/>
    <col min="7920" max="7920" width="15.42578125" style="85" customWidth="1"/>
    <col min="7921" max="7921" width="28.140625" style="85" customWidth="1"/>
    <col min="7922" max="7922" width="10.5703125" style="85" customWidth="1"/>
    <col min="7923" max="7923" width="11.5703125" style="85" customWidth="1"/>
    <col min="7924" max="8173" width="9.140625" style="85"/>
    <col min="8174" max="8174" width="3.85546875" style="85" customWidth="1"/>
    <col min="8175" max="8175" width="6.140625" style="85" customWidth="1"/>
    <col min="8176" max="8176" width="15.42578125" style="85" customWidth="1"/>
    <col min="8177" max="8177" width="28.140625" style="85" customWidth="1"/>
    <col min="8178" max="8178" width="10.5703125" style="85" customWidth="1"/>
    <col min="8179" max="8179" width="11.5703125" style="85" customWidth="1"/>
    <col min="8180" max="8429" width="9.140625" style="85"/>
    <col min="8430" max="8430" width="3.85546875" style="85" customWidth="1"/>
    <col min="8431" max="8431" width="6.140625" style="85" customWidth="1"/>
    <col min="8432" max="8432" width="15.42578125" style="85" customWidth="1"/>
    <col min="8433" max="8433" width="28.140625" style="85" customWidth="1"/>
    <col min="8434" max="8434" width="10.5703125" style="85" customWidth="1"/>
    <col min="8435" max="8435" width="11.5703125" style="85" customWidth="1"/>
    <col min="8436" max="8685" width="9.140625" style="85"/>
    <col min="8686" max="8686" width="3.85546875" style="85" customWidth="1"/>
    <col min="8687" max="8687" width="6.140625" style="85" customWidth="1"/>
    <col min="8688" max="8688" width="15.42578125" style="85" customWidth="1"/>
    <col min="8689" max="8689" width="28.140625" style="85" customWidth="1"/>
    <col min="8690" max="8690" width="10.5703125" style="85" customWidth="1"/>
    <col min="8691" max="8691" width="11.5703125" style="85" customWidth="1"/>
    <col min="8692" max="8941" width="9.140625" style="85"/>
    <col min="8942" max="8942" width="3.85546875" style="85" customWidth="1"/>
    <col min="8943" max="8943" width="6.140625" style="85" customWidth="1"/>
    <col min="8944" max="8944" width="15.42578125" style="85" customWidth="1"/>
    <col min="8945" max="8945" width="28.140625" style="85" customWidth="1"/>
    <col min="8946" max="8946" width="10.5703125" style="85" customWidth="1"/>
    <col min="8947" max="8947" width="11.5703125" style="85" customWidth="1"/>
    <col min="8948" max="9197" width="9.140625" style="85"/>
    <col min="9198" max="9198" width="3.85546875" style="85" customWidth="1"/>
    <col min="9199" max="9199" width="6.140625" style="85" customWidth="1"/>
    <col min="9200" max="9200" width="15.42578125" style="85" customWidth="1"/>
    <col min="9201" max="9201" width="28.140625" style="85" customWidth="1"/>
    <col min="9202" max="9202" width="10.5703125" style="85" customWidth="1"/>
    <col min="9203" max="9203" width="11.5703125" style="85" customWidth="1"/>
    <col min="9204" max="9453" width="9.140625" style="85"/>
    <col min="9454" max="9454" width="3.85546875" style="85" customWidth="1"/>
    <col min="9455" max="9455" width="6.140625" style="85" customWidth="1"/>
    <col min="9456" max="9456" width="15.42578125" style="85" customWidth="1"/>
    <col min="9457" max="9457" width="28.140625" style="85" customWidth="1"/>
    <col min="9458" max="9458" width="10.5703125" style="85" customWidth="1"/>
    <col min="9459" max="9459" width="11.5703125" style="85" customWidth="1"/>
    <col min="9460" max="9709" width="9.140625" style="85"/>
    <col min="9710" max="9710" width="3.85546875" style="85" customWidth="1"/>
    <col min="9711" max="9711" width="6.140625" style="85" customWidth="1"/>
    <col min="9712" max="9712" width="15.42578125" style="85" customWidth="1"/>
    <col min="9713" max="9713" width="28.140625" style="85" customWidth="1"/>
    <col min="9714" max="9714" width="10.5703125" style="85" customWidth="1"/>
    <col min="9715" max="9715" width="11.5703125" style="85" customWidth="1"/>
    <col min="9716" max="9965" width="9.140625" style="85"/>
    <col min="9966" max="9966" width="3.85546875" style="85" customWidth="1"/>
    <col min="9967" max="9967" width="6.140625" style="85" customWidth="1"/>
    <col min="9968" max="9968" width="15.42578125" style="85" customWidth="1"/>
    <col min="9969" max="9969" width="28.140625" style="85" customWidth="1"/>
    <col min="9970" max="9970" width="10.5703125" style="85" customWidth="1"/>
    <col min="9971" max="9971" width="11.5703125" style="85" customWidth="1"/>
    <col min="9972" max="10221" width="9.140625" style="85"/>
    <col min="10222" max="10222" width="3.85546875" style="85" customWidth="1"/>
    <col min="10223" max="10223" width="6.140625" style="85" customWidth="1"/>
    <col min="10224" max="10224" width="15.42578125" style="85" customWidth="1"/>
    <col min="10225" max="10225" width="28.140625" style="85" customWidth="1"/>
    <col min="10226" max="10226" width="10.5703125" style="85" customWidth="1"/>
    <col min="10227" max="10227" width="11.5703125" style="85" customWidth="1"/>
    <col min="10228" max="10477" width="9.140625" style="85"/>
    <col min="10478" max="10478" width="3.85546875" style="85" customWidth="1"/>
    <col min="10479" max="10479" width="6.140625" style="85" customWidth="1"/>
    <col min="10480" max="10480" width="15.42578125" style="85" customWidth="1"/>
    <col min="10481" max="10481" width="28.140625" style="85" customWidth="1"/>
    <col min="10482" max="10482" width="10.5703125" style="85" customWidth="1"/>
    <col min="10483" max="10483" width="11.5703125" style="85" customWidth="1"/>
    <col min="10484" max="10733" width="9.140625" style="85"/>
    <col min="10734" max="10734" width="3.85546875" style="85" customWidth="1"/>
    <col min="10735" max="10735" width="6.140625" style="85" customWidth="1"/>
    <col min="10736" max="10736" width="15.42578125" style="85" customWidth="1"/>
    <col min="10737" max="10737" width="28.140625" style="85" customWidth="1"/>
    <col min="10738" max="10738" width="10.5703125" style="85" customWidth="1"/>
    <col min="10739" max="10739" width="11.5703125" style="85" customWidth="1"/>
    <col min="10740" max="10989" width="9.140625" style="85"/>
    <col min="10990" max="10990" width="3.85546875" style="85" customWidth="1"/>
    <col min="10991" max="10991" width="6.140625" style="85" customWidth="1"/>
    <col min="10992" max="10992" width="15.42578125" style="85" customWidth="1"/>
    <col min="10993" max="10993" width="28.140625" style="85" customWidth="1"/>
    <col min="10994" max="10994" width="10.5703125" style="85" customWidth="1"/>
    <col min="10995" max="10995" width="11.5703125" style="85" customWidth="1"/>
    <col min="10996" max="11245" width="9.140625" style="85"/>
    <col min="11246" max="11246" width="3.85546875" style="85" customWidth="1"/>
    <col min="11247" max="11247" width="6.140625" style="85" customWidth="1"/>
    <col min="11248" max="11248" width="15.42578125" style="85" customWidth="1"/>
    <col min="11249" max="11249" width="28.140625" style="85" customWidth="1"/>
    <col min="11250" max="11250" width="10.5703125" style="85" customWidth="1"/>
    <col min="11251" max="11251" width="11.5703125" style="85" customWidth="1"/>
    <col min="11252" max="11501" width="9.140625" style="85"/>
    <col min="11502" max="11502" width="3.85546875" style="85" customWidth="1"/>
    <col min="11503" max="11503" width="6.140625" style="85" customWidth="1"/>
    <col min="11504" max="11504" width="15.42578125" style="85" customWidth="1"/>
    <col min="11505" max="11505" width="28.140625" style="85" customWidth="1"/>
    <col min="11506" max="11506" width="10.5703125" style="85" customWidth="1"/>
    <col min="11507" max="11507" width="11.5703125" style="85" customWidth="1"/>
    <col min="11508" max="11757" width="9.140625" style="85"/>
    <col min="11758" max="11758" width="3.85546875" style="85" customWidth="1"/>
    <col min="11759" max="11759" width="6.140625" style="85" customWidth="1"/>
    <col min="11760" max="11760" width="15.42578125" style="85" customWidth="1"/>
    <col min="11761" max="11761" width="28.140625" style="85" customWidth="1"/>
    <col min="11762" max="11762" width="10.5703125" style="85" customWidth="1"/>
    <col min="11763" max="11763" width="11.5703125" style="85" customWidth="1"/>
    <col min="11764" max="12013" width="9.140625" style="85"/>
    <col min="12014" max="12014" width="3.85546875" style="85" customWidth="1"/>
    <col min="12015" max="12015" width="6.140625" style="85" customWidth="1"/>
    <col min="12016" max="12016" width="15.42578125" style="85" customWidth="1"/>
    <col min="12017" max="12017" width="28.140625" style="85" customWidth="1"/>
    <col min="12018" max="12018" width="10.5703125" style="85" customWidth="1"/>
    <col min="12019" max="12019" width="11.5703125" style="85" customWidth="1"/>
    <col min="12020" max="12269" width="9.140625" style="85"/>
    <col min="12270" max="12270" width="3.85546875" style="85" customWidth="1"/>
    <col min="12271" max="12271" width="6.140625" style="85" customWidth="1"/>
    <col min="12272" max="12272" width="15.42578125" style="85" customWidth="1"/>
    <col min="12273" max="12273" width="28.140625" style="85" customWidth="1"/>
    <col min="12274" max="12274" width="10.5703125" style="85" customWidth="1"/>
    <col min="12275" max="12275" width="11.5703125" style="85" customWidth="1"/>
    <col min="12276" max="12525" width="9.140625" style="85"/>
    <col min="12526" max="12526" width="3.85546875" style="85" customWidth="1"/>
    <col min="12527" max="12527" width="6.140625" style="85" customWidth="1"/>
    <col min="12528" max="12528" width="15.42578125" style="85" customWidth="1"/>
    <col min="12529" max="12529" width="28.140625" style="85" customWidth="1"/>
    <col min="12530" max="12530" width="10.5703125" style="85" customWidth="1"/>
    <col min="12531" max="12531" width="11.5703125" style="85" customWidth="1"/>
    <col min="12532" max="12781" width="9.140625" style="85"/>
    <col min="12782" max="12782" width="3.85546875" style="85" customWidth="1"/>
    <col min="12783" max="12783" width="6.140625" style="85" customWidth="1"/>
    <col min="12784" max="12784" width="15.42578125" style="85" customWidth="1"/>
    <col min="12785" max="12785" width="28.140625" style="85" customWidth="1"/>
    <col min="12786" max="12786" width="10.5703125" style="85" customWidth="1"/>
    <col min="12787" max="12787" width="11.5703125" style="85" customWidth="1"/>
    <col min="12788" max="13037" width="9.140625" style="85"/>
    <col min="13038" max="13038" width="3.85546875" style="85" customWidth="1"/>
    <col min="13039" max="13039" width="6.140625" style="85" customWidth="1"/>
    <col min="13040" max="13040" width="15.42578125" style="85" customWidth="1"/>
    <col min="13041" max="13041" width="28.140625" style="85" customWidth="1"/>
    <col min="13042" max="13042" width="10.5703125" style="85" customWidth="1"/>
    <col min="13043" max="13043" width="11.5703125" style="85" customWidth="1"/>
    <col min="13044" max="13293" width="9.140625" style="85"/>
    <col min="13294" max="13294" width="3.85546875" style="85" customWidth="1"/>
    <col min="13295" max="13295" width="6.140625" style="85" customWidth="1"/>
    <col min="13296" max="13296" width="15.42578125" style="85" customWidth="1"/>
    <col min="13297" max="13297" width="28.140625" style="85" customWidth="1"/>
    <col min="13298" max="13298" width="10.5703125" style="85" customWidth="1"/>
    <col min="13299" max="13299" width="11.5703125" style="85" customWidth="1"/>
    <col min="13300" max="13549" width="9.140625" style="85"/>
    <col min="13550" max="13550" width="3.85546875" style="85" customWidth="1"/>
    <col min="13551" max="13551" width="6.140625" style="85" customWidth="1"/>
    <col min="13552" max="13552" width="15.42578125" style="85" customWidth="1"/>
    <col min="13553" max="13553" width="28.140625" style="85" customWidth="1"/>
    <col min="13554" max="13554" width="10.5703125" style="85" customWidth="1"/>
    <col min="13555" max="13555" width="11.5703125" style="85" customWidth="1"/>
    <col min="13556" max="13805" width="9.140625" style="85"/>
    <col min="13806" max="13806" width="3.85546875" style="85" customWidth="1"/>
    <col min="13807" max="13807" width="6.140625" style="85" customWidth="1"/>
    <col min="13808" max="13808" width="15.42578125" style="85" customWidth="1"/>
    <col min="13809" max="13809" width="28.140625" style="85" customWidth="1"/>
    <col min="13810" max="13810" width="10.5703125" style="85" customWidth="1"/>
    <col min="13811" max="13811" width="11.5703125" style="85" customWidth="1"/>
    <col min="13812" max="14061" width="9.140625" style="85"/>
    <col min="14062" max="14062" width="3.85546875" style="85" customWidth="1"/>
    <col min="14063" max="14063" width="6.140625" style="85" customWidth="1"/>
    <col min="14064" max="14064" width="15.42578125" style="85" customWidth="1"/>
    <col min="14065" max="14065" width="28.140625" style="85" customWidth="1"/>
    <col min="14066" max="14066" width="10.5703125" style="85" customWidth="1"/>
    <col min="14067" max="14067" width="11.5703125" style="85" customWidth="1"/>
    <col min="14068" max="14317" width="9.140625" style="85"/>
    <col min="14318" max="14318" width="3.85546875" style="85" customWidth="1"/>
    <col min="14319" max="14319" width="6.140625" style="85" customWidth="1"/>
    <col min="14320" max="14320" width="15.42578125" style="85" customWidth="1"/>
    <col min="14321" max="14321" width="28.140625" style="85" customWidth="1"/>
    <col min="14322" max="14322" width="10.5703125" style="85" customWidth="1"/>
    <col min="14323" max="14323" width="11.5703125" style="85" customWidth="1"/>
    <col min="14324" max="14573" width="9.140625" style="85"/>
    <col min="14574" max="14574" width="3.85546875" style="85" customWidth="1"/>
    <col min="14575" max="14575" width="6.140625" style="85" customWidth="1"/>
    <col min="14576" max="14576" width="15.42578125" style="85" customWidth="1"/>
    <col min="14577" max="14577" width="28.140625" style="85" customWidth="1"/>
    <col min="14578" max="14578" width="10.5703125" style="85" customWidth="1"/>
    <col min="14579" max="14579" width="11.5703125" style="85" customWidth="1"/>
    <col min="14580" max="14829" width="9.140625" style="85"/>
    <col min="14830" max="14830" width="3.85546875" style="85" customWidth="1"/>
    <col min="14831" max="14831" width="6.140625" style="85" customWidth="1"/>
    <col min="14832" max="14832" width="15.42578125" style="85" customWidth="1"/>
    <col min="14833" max="14833" width="28.140625" style="85" customWidth="1"/>
    <col min="14834" max="14834" width="10.5703125" style="85" customWidth="1"/>
    <col min="14835" max="14835" width="11.5703125" style="85" customWidth="1"/>
    <col min="14836" max="15085" width="9.140625" style="85"/>
    <col min="15086" max="15086" width="3.85546875" style="85" customWidth="1"/>
    <col min="15087" max="15087" width="6.140625" style="85" customWidth="1"/>
    <col min="15088" max="15088" width="15.42578125" style="85" customWidth="1"/>
    <col min="15089" max="15089" width="28.140625" style="85" customWidth="1"/>
    <col min="15090" max="15090" width="10.5703125" style="85" customWidth="1"/>
    <col min="15091" max="15091" width="11.5703125" style="85" customWidth="1"/>
    <col min="15092" max="15341" width="9.140625" style="85"/>
    <col min="15342" max="15342" width="3.85546875" style="85" customWidth="1"/>
    <col min="15343" max="15343" width="6.140625" style="85" customWidth="1"/>
    <col min="15344" max="15344" width="15.42578125" style="85" customWidth="1"/>
    <col min="15345" max="15345" width="28.140625" style="85" customWidth="1"/>
    <col min="15346" max="15346" width="10.5703125" style="85" customWidth="1"/>
    <col min="15347" max="15347" width="11.5703125" style="85" customWidth="1"/>
    <col min="15348" max="15597" width="9.140625" style="85"/>
    <col min="15598" max="15598" width="3.85546875" style="85" customWidth="1"/>
    <col min="15599" max="15599" width="6.140625" style="85" customWidth="1"/>
    <col min="15600" max="15600" width="15.42578125" style="85" customWidth="1"/>
    <col min="15601" max="15601" width="28.140625" style="85" customWidth="1"/>
    <col min="15602" max="15602" width="10.5703125" style="85" customWidth="1"/>
    <col min="15603" max="15603" width="11.5703125" style="85" customWidth="1"/>
    <col min="15604" max="15853" width="9.140625" style="85"/>
    <col min="15854" max="15854" width="3.85546875" style="85" customWidth="1"/>
    <col min="15855" max="15855" width="6.140625" style="85" customWidth="1"/>
    <col min="15856" max="15856" width="15.42578125" style="85" customWidth="1"/>
    <col min="15857" max="15857" width="28.140625" style="85" customWidth="1"/>
    <col min="15858" max="15858" width="10.5703125" style="85" customWidth="1"/>
    <col min="15859" max="15859" width="11.5703125" style="85" customWidth="1"/>
    <col min="15860" max="16109" width="9.140625" style="85"/>
    <col min="16110" max="16110" width="3.85546875" style="85" customWidth="1"/>
    <col min="16111" max="16111" width="6.140625" style="85" customWidth="1"/>
    <col min="16112" max="16112" width="15.42578125" style="85" customWidth="1"/>
    <col min="16113" max="16113" width="28.140625" style="85" customWidth="1"/>
    <col min="16114" max="16114" width="10.5703125" style="85" customWidth="1"/>
    <col min="16115" max="16115" width="11.5703125" style="85" customWidth="1"/>
    <col min="16116" max="16384" width="9.140625" style="85"/>
  </cols>
  <sheetData>
    <row r="1" spans="1:22" ht="15.75" x14ac:dyDescent="0.25">
      <c r="A1" s="481" t="s">
        <v>387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</row>
    <row r="2" spans="1:22" ht="27" customHeight="1" x14ac:dyDescent="0.25">
      <c r="A2" s="482" t="s">
        <v>388</v>
      </c>
      <c r="B2" s="483" t="s">
        <v>389</v>
      </c>
      <c r="C2" s="483" t="s">
        <v>136</v>
      </c>
      <c r="D2" s="485" t="s">
        <v>390</v>
      </c>
      <c r="E2" s="483" t="s">
        <v>138</v>
      </c>
      <c r="F2" s="483" t="s">
        <v>139</v>
      </c>
      <c r="G2" s="483" t="s">
        <v>391</v>
      </c>
      <c r="H2" s="483"/>
      <c r="I2" s="483"/>
      <c r="J2" s="487" t="s">
        <v>392</v>
      </c>
      <c r="K2" s="488"/>
      <c r="L2" s="489" t="s">
        <v>393</v>
      </c>
      <c r="M2" s="491" t="s">
        <v>394</v>
      </c>
      <c r="N2" s="491"/>
      <c r="O2" s="491" t="s">
        <v>395</v>
      </c>
      <c r="P2" s="491"/>
      <c r="Q2" s="491"/>
      <c r="R2" s="492" t="s">
        <v>396</v>
      </c>
      <c r="S2" s="493"/>
      <c r="T2" s="494" t="s">
        <v>397</v>
      </c>
      <c r="U2" s="494"/>
      <c r="V2" s="495" t="s">
        <v>398</v>
      </c>
    </row>
    <row r="3" spans="1:22" ht="76.5" x14ac:dyDescent="0.25">
      <c r="A3" s="483"/>
      <c r="B3" s="484"/>
      <c r="C3" s="484"/>
      <c r="D3" s="486"/>
      <c r="E3" s="484"/>
      <c r="F3" s="484"/>
      <c r="G3" s="117" t="s">
        <v>399</v>
      </c>
      <c r="H3" s="117" t="s">
        <v>400</v>
      </c>
      <c r="I3" s="117" t="s">
        <v>401</v>
      </c>
      <c r="J3" s="112" t="s">
        <v>402</v>
      </c>
      <c r="K3" s="118" t="s">
        <v>136</v>
      </c>
      <c r="L3" s="490"/>
      <c r="M3" s="111" t="s">
        <v>403</v>
      </c>
      <c r="N3" s="111" t="s">
        <v>404</v>
      </c>
      <c r="O3" s="111" t="s">
        <v>405</v>
      </c>
      <c r="P3" s="111" t="s">
        <v>406</v>
      </c>
      <c r="Q3" s="111" t="s">
        <v>407</v>
      </c>
      <c r="R3" s="111" t="s">
        <v>408</v>
      </c>
      <c r="S3" s="111" t="s">
        <v>409</v>
      </c>
      <c r="T3" s="119" t="s">
        <v>410</v>
      </c>
      <c r="U3" s="119" t="s">
        <v>411</v>
      </c>
      <c r="V3" s="496"/>
    </row>
    <row r="4" spans="1:22" ht="51" x14ac:dyDescent="0.25">
      <c r="A4" s="86" t="s">
        <v>144</v>
      </c>
      <c r="B4" s="87" t="s">
        <v>10</v>
      </c>
      <c r="C4" s="88">
        <v>1</v>
      </c>
      <c r="D4" s="89">
        <v>175306</v>
      </c>
      <c r="E4" s="90" t="s">
        <v>145</v>
      </c>
      <c r="F4" s="90" t="s">
        <v>146</v>
      </c>
      <c r="G4" s="153">
        <v>1</v>
      </c>
      <c r="H4" s="88"/>
      <c r="I4" s="88"/>
      <c r="J4" s="91">
        <v>205070</v>
      </c>
      <c r="K4" s="92">
        <v>8</v>
      </c>
      <c r="L4" s="127">
        <v>1.67</v>
      </c>
      <c r="M4" s="120"/>
      <c r="N4" s="121"/>
      <c r="O4" s="121"/>
      <c r="P4" s="121"/>
      <c r="Q4" s="122"/>
      <c r="R4" s="121"/>
      <c r="S4" s="123">
        <v>1</v>
      </c>
      <c r="T4" s="124">
        <v>40984</v>
      </c>
      <c r="U4" s="125">
        <v>42362</v>
      </c>
      <c r="V4" s="126">
        <v>45.93333333333333</v>
      </c>
    </row>
    <row r="5" spans="1:22" ht="63.75" x14ac:dyDescent="0.25">
      <c r="A5" s="86" t="s">
        <v>155</v>
      </c>
      <c r="B5" s="87" t="s">
        <v>10</v>
      </c>
      <c r="C5" s="88">
        <v>1</v>
      </c>
      <c r="D5" s="89">
        <v>185646</v>
      </c>
      <c r="E5" s="96" t="s">
        <v>156</v>
      </c>
      <c r="F5" s="96" t="s">
        <v>157</v>
      </c>
      <c r="G5" s="105"/>
      <c r="H5" s="105"/>
      <c r="I5" s="105">
        <v>1</v>
      </c>
      <c r="J5" s="91">
        <v>209750</v>
      </c>
      <c r="K5" s="92">
        <v>6</v>
      </c>
      <c r="L5" s="127">
        <v>4.75</v>
      </c>
      <c r="M5" s="128"/>
      <c r="N5" s="129"/>
      <c r="O5" s="129"/>
      <c r="P5" s="129"/>
      <c r="Q5" s="123">
        <v>1</v>
      </c>
      <c r="R5" s="129"/>
      <c r="S5" s="123">
        <v>1</v>
      </c>
      <c r="T5" s="130">
        <v>41752</v>
      </c>
      <c r="U5" s="131">
        <v>42290</v>
      </c>
      <c r="V5" s="126">
        <v>17.933333333333334</v>
      </c>
    </row>
    <row r="6" spans="1:22" ht="51" x14ac:dyDescent="0.25">
      <c r="A6" s="86" t="s">
        <v>155</v>
      </c>
      <c r="B6" s="87" t="s">
        <v>10</v>
      </c>
      <c r="C6" s="88">
        <v>1</v>
      </c>
      <c r="D6" s="89">
        <v>185648</v>
      </c>
      <c r="E6" s="96" t="s">
        <v>159</v>
      </c>
      <c r="F6" s="96" t="s">
        <v>160</v>
      </c>
      <c r="G6" s="105"/>
      <c r="H6" s="105"/>
      <c r="I6" s="105">
        <v>1</v>
      </c>
      <c r="J6" s="91">
        <v>149590</v>
      </c>
      <c r="K6" s="92">
        <v>3</v>
      </c>
      <c r="L6" s="127">
        <v>1.38</v>
      </c>
      <c r="M6" s="128"/>
      <c r="N6" s="129"/>
      <c r="O6" s="129"/>
      <c r="P6" s="129"/>
      <c r="Q6" s="123"/>
      <c r="R6" s="129"/>
      <c r="S6" s="123">
        <v>1</v>
      </c>
      <c r="T6" s="130">
        <v>41752</v>
      </c>
      <c r="U6" s="131">
        <v>42188</v>
      </c>
      <c r="V6" s="126">
        <v>14.533333333333333</v>
      </c>
    </row>
    <row r="7" spans="1:22" ht="51" x14ac:dyDescent="0.25">
      <c r="A7" s="86" t="s">
        <v>155</v>
      </c>
      <c r="B7" s="87" t="s">
        <v>10</v>
      </c>
      <c r="C7" s="88">
        <v>1</v>
      </c>
      <c r="D7" s="89">
        <v>185649</v>
      </c>
      <c r="E7" s="96" t="s">
        <v>162</v>
      </c>
      <c r="F7" s="96" t="s">
        <v>163</v>
      </c>
      <c r="G7" s="105"/>
      <c r="H7" s="105"/>
      <c r="I7" s="105">
        <v>1</v>
      </c>
      <c r="J7" s="91">
        <v>228390</v>
      </c>
      <c r="K7" s="92">
        <v>5</v>
      </c>
      <c r="L7" s="127">
        <v>3.5</v>
      </c>
      <c r="M7" s="128"/>
      <c r="N7" s="129"/>
      <c r="O7" s="129"/>
      <c r="P7" s="129"/>
      <c r="Q7" s="123"/>
      <c r="R7" s="123">
        <v>1</v>
      </c>
      <c r="S7" s="123"/>
      <c r="T7" s="130">
        <v>41752</v>
      </c>
      <c r="U7" s="131">
        <v>42242</v>
      </c>
      <c r="V7" s="126">
        <v>16.333333333333332</v>
      </c>
    </row>
    <row r="8" spans="1:22" ht="38.25" x14ac:dyDescent="0.25">
      <c r="A8" s="86" t="s">
        <v>155</v>
      </c>
      <c r="B8" s="87" t="s">
        <v>10</v>
      </c>
      <c r="C8" s="88">
        <v>1</v>
      </c>
      <c r="D8" s="89">
        <v>186561</v>
      </c>
      <c r="E8" s="96" t="s">
        <v>165</v>
      </c>
      <c r="F8" s="96" t="s">
        <v>166</v>
      </c>
      <c r="G8" s="105"/>
      <c r="H8" s="105"/>
      <c r="I8" s="105">
        <v>1</v>
      </c>
      <c r="J8" s="91">
        <v>75985</v>
      </c>
      <c r="K8" s="92">
        <v>5</v>
      </c>
      <c r="L8" s="127">
        <v>3.58</v>
      </c>
      <c r="M8" s="128"/>
      <c r="N8" s="129"/>
      <c r="O8" s="123">
        <v>0</v>
      </c>
      <c r="P8" s="123">
        <v>0</v>
      </c>
      <c r="Q8" s="123">
        <v>0</v>
      </c>
      <c r="R8" s="123">
        <v>1</v>
      </c>
      <c r="S8" s="123"/>
      <c r="T8" s="130">
        <v>41781</v>
      </c>
      <c r="U8" s="131">
        <v>42292</v>
      </c>
      <c r="V8" s="126">
        <v>17.033333333333335</v>
      </c>
    </row>
    <row r="9" spans="1:22" ht="63.75" x14ac:dyDescent="0.25">
      <c r="A9" s="86" t="s">
        <v>155</v>
      </c>
      <c r="B9" s="87" t="s">
        <v>10</v>
      </c>
      <c r="C9" s="88">
        <v>1</v>
      </c>
      <c r="D9" s="89">
        <v>186570</v>
      </c>
      <c r="E9" s="96" t="s">
        <v>171</v>
      </c>
      <c r="F9" s="96" t="s">
        <v>172</v>
      </c>
      <c r="G9" s="88"/>
      <c r="H9" s="88"/>
      <c r="I9" s="88">
        <v>1</v>
      </c>
      <c r="J9" s="91">
        <v>44115</v>
      </c>
      <c r="K9" s="92">
        <v>6</v>
      </c>
      <c r="L9" s="127">
        <v>6.06</v>
      </c>
      <c r="M9" s="128"/>
      <c r="N9" s="129"/>
      <c r="O9" s="123">
        <v>0</v>
      </c>
      <c r="P9" s="123">
        <v>0</v>
      </c>
      <c r="Q9" s="123">
        <v>0</v>
      </c>
      <c r="R9" s="123"/>
      <c r="S9" s="123">
        <v>1</v>
      </c>
      <c r="T9" s="130">
        <v>41781</v>
      </c>
      <c r="U9" s="131">
        <v>42353</v>
      </c>
      <c r="V9" s="126">
        <v>19.066666666666666</v>
      </c>
    </row>
    <row r="10" spans="1:22" s="95" customFormat="1" ht="102" x14ac:dyDescent="0.25">
      <c r="A10" s="86" t="s">
        <v>155</v>
      </c>
      <c r="B10" s="87" t="s">
        <v>10</v>
      </c>
      <c r="C10" s="88">
        <v>1</v>
      </c>
      <c r="D10" s="89">
        <v>186564</v>
      </c>
      <c r="E10" s="96" t="s">
        <v>174</v>
      </c>
      <c r="F10" s="96" t="s">
        <v>175</v>
      </c>
      <c r="G10" s="105">
        <v>1</v>
      </c>
      <c r="H10" s="105"/>
      <c r="I10" s="105"/>
      <c r="J10" s="91">
        <v>226275</v>
      </c>
      <c r="K10" s="92">
        <v>5</v>
      </c>
      <c r="L10" s="127">
        <v>4.5</v>
      </c>
      <c r="M10" s="128"/>
      <c r="N10" s="129"/>
      <c r="O10" s="123">
        <v>1</v>
      </c>
      <c r="P10" s="123">
        <v>1</v>
      </c>
      <c r="Q10" s="123">
        <v>1</v>
      </c>
      <c r="R10" s="123">
        <v>1</v>
      </c>
      <c r="S10" s="123"/>
      <c r="T10" s="130">
        <v>41781</v>
      </c>
      <c r="U10" s="131">
        <v>42324</v>
      </c>
      <c r="V10" s="126">
        <v>18.100000000000001</v>
      </c>
    </row>
    <row r="11" spans="1:22" ht="38.25" x14ac:dyDescent="0.25">
      <c r="A11" s="86" t="s">
        <v>155</v>
      </c>
      <c r="B11" s="87" t="s">
        <v>10</v>
      </c>
      <c r="C11" s="88">
        <v>1</v>
      </c>
      <c r="D11" s="89">
        <v>186565</v>
      </c>
      <c r="E11" s="96" t="s">
        <v>177</v>
      </c>
      <c r="F11" s="96" t="s">
        <v>178</v>
      </c>
      <c r="G11" s="105"/>
      <c r="H11" s="105">
        <v>1</v>
      </c>
      <c r="I11" s="105"/>
      <c r="J11" s="91">
        <v>10578.45</v>
      </c>
      <c r="K11" s="92">
        <v>4</v>
      </c>
      <c r="L11" s="127">
        <v>1</v>
      </c>
      <c r="M11" s="128"/>
      <c r="N11" s="129"/>
      <c r="O11" s="123">
        <v>0</v>
      </c>
      <c r="P11" s="123">
        <v>0</v>
      </c>
      <c r="Q11" s="123">
        <v>0</v>
      </c>
      <c r="R11" s="123">
        <v>0</v>
      </c>
      <c r="S11" s="123">
        <v>1</v>
      </c>
      <c r="T11" s="130">
        <v>41781</v>
      </c>
      <c r="U11" s="131">
        <v>42313</v>
      </c>
      <c r="V11" s="126">
        <v>17.733333333333334</v>
      </c>
    </row>
    <row r="12" spans="1:22" ht="51" x14ac:dyDescent="0.25">
      <c r="A12" s="86" t="s">
        <v>155</v>
      </c>
      <c r="B12" s="87" t="s">
        <v>10</v>
      </c>
      <c r="C12" s="88">
        <v>1</v>
      </c>
      <c r="D12" s="89">
        <v>186566</v>
      </c>
      <c r="E12" s="96" t="s">
        <v>180</v>
      </c>
      <c r="F12" s="96" t="s">
        <v>181</v>
      </c>
      <c r="G12" s="105">
        <v>1</v>
      </c>
      <c r="H12" s="105"/>
      <c r="I12" s="105"/>
      <c r="J12" s="91">
        <v>225885</v>
      </c>
      <c r="K12" s="92">
        <v>4</v>
      </c>
      <c r="L12" s="127">
        <v>6.06</v>
      </c>
      <c r="M12" s="128"/>
      <c r="N12" s="129"/>
      <c r="O12" s="123">
        <v>0</v>
      </c>
      <c r="P12" s="123">
        <v>0</v>
      </c>
      <c r="Q12" s="123">
        <v>0</v>
      </c>
      <c r="R12" s="123">
        <v>1</v>
      </c>
      <c r="S12" s="123">
        <v>0</v>
      </c>
      <c r="T12" s="130">
        <v>41781</v>
      </c>
      <c r="U12" s="131">
        <v>42044</v>
      </c>
      <c r="V12" s="126">
        <v>8.7666666666666675</v>
      </c>
    </row>
    <row r="13" spans="1:22" s="95" customFormat="1" ht="25.5" x14ac:dyDescent="0.25">
      <c r="A13" s="86" t="s">
        <v>155</v>
      </c>
      <c r="B13" s="87" t="s">
        <v>10</v>
      </c>
      <c r="C13" s="88">
        <v>1</v>
      </c>
      <c r="D13" s="89">
        <v>942894</v>
      </c>
      <c r="E13" s="96" t="s">
        <v>186</v>
      </c>
      <c r="F13" s="96" t="s">
        <v>187</v>
      </c>
      <c r="G13" s="105"/>
      <c r="H13" s="105"/>
      <c r="I13" s="105">
        <v>1</v>
      </c>
      <c r="J13" s="91">
        <v>123329</v>
      </c>
      <c r="K13" s="92">
        <v>4</v>
      </c>
      <c r="L13" s="127">
        <v>0.33300000000000002</v>
      </c>
      <c r="M13" s="128"/>
      <c r="N13" s="129"/>
      <c r="O13" s="123">
        <v>0</v>
      </c>
      <c r="P13" s="123">
        <v>0</v>
      </c>
      <c r="Q13" s="123">
        <v>0</v>
      </c>
      <c r="R13" s="123">
        <v>1</v>
      </c>
      <c r="S13" s="123">
        <v>0</v>
      </c>
      <c r="T13" s="130">
        <v>41977</v>
      </c>
      <c r="U13" s="131">
        <v>42362</v>
      </c>
      <c r="V13" s="126">
        <v>12.833333333333334</v>
      </c>
    </row>
    <row r="14" spans="1:22" s="95" customFormat="1" ht="63.75" x14ac:dyDescent="0.25">
      <c r="A14" s="86" t="s">
        <v>189</v>
      </c>
      <c r="B14" s="87" t="s">
        <v>10</v>
      </c>
      <c r="C14" s="88">
        <v>1</v>
      </c>
      <c r="D14" s="89">
        <v>955145</v>
      </c>
      <c r="E14" s="98" t="s">
        <v>199</v>
      </c>
      <c r="F14" s="98" t="s">
        <v>200</v>
      </c>
      <c r="G14" s="132">
        <v>1</v>
      </c>
      <c r="H14" s="132"/>
      <c r="I14" s="132"/>
      <c r="J14" s="91">
        <v>40000</v>
      </c>
      <c r="K14" s="92">
        <v>1</v>
      </c>
      <c r="L14" s="133">
        <v>2.38</v>
      </c>
      <c r="M14" s="89"/>
      <c r="N14" s="129"/>
      <c r="O14" s="123">
        <v>0</v>
      </c>
      <c r="P14" s="123">
        <v>0</v>
      </c>
      <c r="Q14" s="123">
        <v>0</v>
      </c>
      <c r="R14" s="123">
        <v>1</v>
      </c>
      <c r="S14" s="123">
        <v>0</v>
      </c>
      <c r="T14" s="130">
        <v>42333</v>
      </c>
      <c r="U14" s="131">
        <v>42349</v>
      </c>
      <c r="V14" s="126">
        <v>0.53333333333333333</v>
      </c>
    </row>
    <row r="15" spans="1:22" s="95" customFormat="1" ht="15" customHeight="1" x14ac:dyDescent="0.25">
      <c r="A15" s="497" t="s">
        <v>412</v>
      </c>
      <c r="B15" s="498"/>
      <c r="C15" s="100">
        <f>SUM(C4:C14)</f>
        <v>11</v>
      </c>
      <c r="D15" s="497"/>
      <c r="E15" s="499"/>
      <c r="F15" s="499"/>
      <c r="G15" s="100">
        <f>SUM(G4:G14)</f>
        <v>4</v>
      </c>
      <c r="H15" s="100">
        <f t="shared" ref="H15:J15" si="0">SUM(H4:H14)</f>
        <v>1</v>
      </c>
      <c r="I15" s="100">
        <f t="shared" si="0"/>
        <v>6</v>
      </c>
      <c r="J15" s="108">
        <f t="shared" si="0"/>
        <v>1538967.45</v>
      </c>
      <c r="K15" s="107">
        <f>SUM(K4:K14)</f>
        <v>51</v>
      </c>
      <c r="L15" s="134">
        <f t="shared" ref="L15:S15" si="1">SUM(L4:L14)</f>
        <v>35.213000000000001</v>
      </c>
      <c r="M15" s="107">
        <f t="shared" si="1"/>
        <v>0</v>
      </c>
      <c r="N15" s="100">
        <f t="shared" si="1"/>
        <v>0</v>
      </c>
      <c r="O15" s="100">
        <f t="shared" si="1"/>
        <v>1</v>
      </c>
      <c r="P15" s="100">
        <f t="shared" si="1"/>
        <v>1</v>
      </c>
      <c r="Q15" s="100">
        <f t="shared" si="1"/>
        <v>2</v>
      </c>
      <c r="R15" s="100">
        <f t="shared" si="1"/>
        <v>6</v>
      </c>
      <c r="S15" s="100">
        <f t="shared" si="1"/>
        <v>5</v>
      </c>
      <c r="T15" s="500"/>
      <c r="U15" s="501"/>
      <c r="V15" s="135">
        <f t="shared" ref="V15" si="2">SUM(V4:V14)</f>
        <v>188.79999999999998</v>
      </c>
    </row>
    <row r="16" spans="1:22" ht="38.25" x14ac:dyDescent="0.25">
      <c r="A16" s="86" t="s">
        <v>144</v>
      </c>
      <c r="B16" s="87" t="s">
        <v>413</v>
      </c>
      <c r="C16" s="88">
        <v>1</v>
      </c>
      <c r="D16" s="89">
        <v>175319</v>
      </c>
      <c r="E16" s="90" t="s">
        <v>209</v>
      </c>
      <c r="F16" s="90" t="s">
        <v>210</v>
      </c>
      <c r="G16" s="88"/>
      <c r="H16" s="88"/>
      <c r="I16" s="88">
        <v>1</v>
      </c>
      <c r="J16" s="91">
        <v>71000</v>
      </c>
      <c r="K16" s="92">
        <v>4</v>
      </c>
      <c r="L16" s="133">
        <v>1.67</v>
      </c>
      <c r="M16" s="89">
        <v>1</v>
      </c>
      <c r="N16" s="129"/>
      <c r="O16" s="129"/>
      <c r="P16" s="129"/>
      <c r="Q16" s="129"/>
      <c r="R16" s="129"/>
      <c r="S16" s="129"/>
      <c r="T16" s="130">
        <v>40984</v>
      </c>
      <c r="U16" s="131">
        <v>41428</v>
      </c>
      <c r="V16" s="126">
        <v>14.8</v>
      </c>
    </row>
    <row r="17" spans="1:22" s="95" customFormat="1" ht="15" customHeight="1" x14ac:dyDescent="0.25">
      <c r="A17" s="497" t="s">
        <v>414</v>
      </c>
      <c r="B17" s="498"/>
      <c r="C17" s="100">
        <f>SUM(C16)</f>
        <v>1</v>
      </c>
      <c r="D17" s="497"/>
      <c r="E17" s="499"/>
      <c r="F17" s="499"/>
      <c r="G17" s="100">
        <f>SUM(G16)</f>
        <v>0</v>
      </c>
      <c r="H17" s="100">
        <f t="shared" ref="H17:K17" si="3">SUM(H16)</f>
        <v>0</v>
      </c>
      <c r="I17" s="100">
        <f t="shared" si="3"/>
        <v>1</v>
      </c>
      <c r="J17" s="108">
        <f t="shared" si="3"/>
        <v>71000</v>
      </c>
      <c r="K17" s="100">
        <f t="shared" si="3"/>
        <v>4</v>
      </c>
      <c r="L17" s="136">
        <f>SUM(L16)</f>
        <v>1.67</v>
      </c>
      <c r="M17" s="102">
        <f>SUM(M16)</f>
        <v>1</v>
      </c>
      <c r="N17" s="100">
        <f t="shared" ref="N17:S17" si="4">SUM(N16)</f>
        <v>0</v>
      </c>
      <c r="O17" s="100">
        <f t="shared" si="4"/>
        <v>0</v>
      </c>
      <c r="P17" s="100">
        <f t="shared" si="4"/>
        <v>0</v>
      </c>
      <c r="Q17" s="100">
        <f t="shared" si="4"/>
        <v>0</v>
      </c>
      <c r="R17" s="100">
        <f t="shared" si="4"/>
        <v>0</v>
      </c>
      <c r="S17" s="100">
        <f t="shared" si="4"/>
        <v>0</v>
      </c>
      <c r="T17" s="500"/>
      <c r="U17" s="501"/>
      <c r="V17" s="137">
        <f>SUM(V16)</f>
        <v>14.8</v>
      </c>
    </row>
    <row r="18" spans="1:22" s="95" customFormat="1" ht="25.5" x14ac:dyDescent="0.25">
      <c r="A18" s="86" t="s">
        <v>148</v>
      </c>
      <c r="B18" s="87" t="s">
        <v>26</v>
      </c>
      <c r="C18" s="88">
        <v>1</v>
      </c>
      <c r="D18" s="89">
        <v>179971</v>
      </c>
      <c r="E18" s="87" t="s">
        <v>213</v>
      </c>
      <c r="F18" s="87" t="s">
        <v>214</v>
      </c>
      <c r="G18" s="88"/>
      <c r="H18" s="88"/>
      <c r="I18" s="88">
        <v>1</v>
      </c>
      <c r="J18" s="91">
        <v>127825</v>
      </c>
      <c r="K18" s="92">
        <v>7</v>
      </c>
      <c r="L18" s="133">
        <v>1.5</v>
      </c>
      <c r="M18" s="89"/>
      <c r="N18" s="97"/>
      <c r="O18" s="138"/>
      <c r="P18" s="103"/>
      <c r="Q18" s="103"/>
      <c r="R18" s="103"/>
      <c r="S18" s="103"/>
      <c r="T18" s="130">
        <v>41414</v>
      </c>
      <c r="U18" s="131">
        <v>42362</v>
      </c>
      <c r="V18" s="126">
        <v>31.6</v>
      </c>
    </row>
    <row r="19" spans="1:22" ht="38.25" x14ac:dyDescent="0.25">
      <c r="A19" s="86" t="s">
        <v>148</v>
      </c>
      <c r="B19" s="87" t="s">
        <v>26</v>
      </c>
      <c r="C19" s="88">
        <v>1</v>
      </c>
      <c r="D19" s="89">
        <v>179973</v>
      </c>
      <c r="E19" s="87" t="s">
        <v>216</v>
      </c>
      <c r="F19" s="87" t="s">
        <v>217</v>
      </c>
      <c r="G19" s="88"/>
      <c r="H19" s="88"/>
      <c r="I19" s="88">
        <v>1</v>
      </c>
      <c r="J19" s="91">
        <v>10582</v>
      </c>
      <c r="K19" s="92">
        <v>2</v>
      </c>
      <c r="L19" s="133">
        <v>1.5</v>
      </c>
      <c r="M19" s="89"/>
      <c r="N19" s="97"/>
      <c r="O19" s="138"/>
      <c r="P19" s="86"/>
      <c r="Q19" s="86"/>
      <c r="R19" s="86"/>
      <c r="S19" s="86"/>
      <c r="T19" s="130">
        <v>41414</v>
      </c>
      <c r="U19" s="131">
        <v>42198</v>
      </c>
      <c r="V19" s="126">
        <v>26.133333333333333</v>
      </c>
    </row>
    <row r="20" spans="1:22" s="95" customFormat="1" ht="15" customHeight="1" x14ac:dyDescent="0.25">
      <c r="A20" s="497" t="s">
        <v>415</v>
      </c>
      <c r="B20" s="498"/>
      <c r="C20" s="100">
        <f>SUM(C18:C19)</f>
        <v>2</v>
      </c>
      <c r="D20" s="497"/>
      <c r="E20" s="499"/>
      <c r="F20" s="499"/>
      <c r="G20" s="100">
        <f>SUM(G18:G19)</f>
        <v>0</v>
      </c>
      <c r="H20" s="100">
        <f t="shared" ref="H20:S20" si="5">SUM(H18:H19)</f>
        <v>0</v>
      </c>
      <c r="I20" s="100">
        <f t="shared" si="5"/>
        <v>2</v>
      </c>
      <c r="J20" s="108">
        <f t="shared" si="5"/>
        <v>138407</v>
      </c>
      <c r="K20" s="100">
        <f t="shared" si="5"/>
        <v>9</v>
      </c>
      <c r="L20" s="134">
        <f t="shared" si="5"/>
        <v>3</v>
      </c>
      <c r="M20" s="107">
        <f t="shared" si="5"/>
        <v>0</v>
      </c>
      <c r="N20" s="100">
        <f t="shared" si="5"/>
        <v>0</v>
      </c>
      <c r="O20" s="100">
        <f t="shared" si="5"/>
        <v>0</v>
      </c>
      <c r="P20" s="100">
        <f t="shared" si="5"/>
        <v>0</v>
      </c>
      <c r="Q20" s="100">
        <f t="shared" si="5"/>
        <v>0</v>
      </c>
      <c r="R20" s="100">
        <f t="shared" si="5"/>
        <v>0</v>
      </c>
      <c r="S20" s="100">
        <f t="shared" si="5"/>
        <v>0</v>
      </c>
      <c r="T20" s="500"/>
      <c r="U20" s="501"/>
      <c r="V20" s="135">
        <f t="shared" ref="V20" si="6">SUM(V18:V19)</f>
        <v>57.733333333333334</v>
      </c>
    </row>
    <row r="21" spans="1:22" ht="63.75" x14ac:dyDescent="0.25">
      <c r="A21" s="86" t="s">
        <v>148</v>
      </c>
      <c r="B21" s="87" t="s">
        <v>28</v>
      </c>
      <c r="C21" s="88">
        <v>1</v>
      </c>
      <c r="D21" s="89">
        <v>179974</v>
      </c>
      <c r="E21" s="87" t="s">
        <v>223</v>
      </c>
      <c r="F21" s="87" t="s">
        <v>224</v>
      </c>
      <c r="G21" s="88"/>
      <c r="H21" s="88"/>
      <c r="I21" s="88">
        <v>1</v>
      </c>
      <c r="J21" s="106">
        <v>141895</v>
      </c>
      <c r="K21" s="89">
        <v>8</v>
      </c>
      <c r="L21" s="133">
        <v>5.5</v>
      </c>
      <c r="M21" s="89"/>
      <c r="N21" s="97"/>
      <c r="O21" s="138"/>
      <c r="P21" s="86"/>
      <c r="Q21" s="86"/>
      <c r="R21" s="86"/>
      <c r="S21" s="86"/>
      <c r="T21" s="130">
        <v>41414</v>
      </c>
      <c r="U21" s="131">
        <v>42081</v>
      </c>
      <c r="V21" s="126">
        <v>22.233333333333334</v>
      </c>
    </row>
    <row r="22" spans="1:22" s="95" customFormat="1" ht="15" customHeight="1" x14ac:dyDescent="0.25">
      <c r="A22" s="497" t="s">
        <v>416</v>
      </c>
      <c r="B22" s="498"/>
      <c r="C22" s="100">
        <f>SUM(C21)</f>
        <v>1</v>
      </c>
      <c r="D22" s="497"/>
      <c r="E22" s="499"/>
      <c r="F22" s="499"/>
      <c r="G22" s="100">
        <f>SUM(G21)</f>
        <v>0</v>
      </c>
      <c r="H22" s="100">
        <f t="shared" ref="H22:K22" si="7">SUM(H21)</f>
        <v>0</v>
      </c>
      <c r="I22" s="100">
        <f t="shared" si="7"/>
        <v>1</v>
      </c>
      <c r="J22" s="108">
        <f t="shared" si="7"/>
        <v>141895</v>
      </c>
      <c r="K22" s="100">
        <f t="shared" si="7"/>
        <v>8</v>
      </c>
      <c r="L22" s="134">
        <f>SUM(L21)</f>
        <v>5.5</v>
      </c>
      <c r="M22" s="107">
        <f>SUM(M21)</f>
        <v>0</v>
      </c>
      <c r="N22" s="100">
        <f t="shared" ref="N22:S22" si="8">SUM(N21)</f>
        <v>0</v>
      </c>
      <c r="O22" s="100">
        <f t="shared" si="8"/>
        <v>0</v>
      </c>
      <c r="P22" s="100">
        <f t="shared" si="8"/>
        <v>0</v>
      </c>
      <c r="Q22" s="100">
        <f t="shared" si="8"/>
        <v>0</v>
      </c>
      <c r="R22" s="100">
        <f t="shared" si="8"/>
        <v>0</v>
      </c>
      <c r="S22" s="100">
        <f t="shared" si="8"/>
        <v>0</v>
      </c>
      <c r="T22" s="500"/>
      <c r="U22" s="501"/>
      <c r="V22" s="135">
        <f>SUM(V21)</f>
        <v>22.233333333333334</v>
      </c>
    </row>
    <row r="23" spans="1:22" s="95" customFormat="1" ht="102" x14ac:dyDescent="0.25">
      <c r="A23" s="86" t="s">
        <v>148</v>
      </c>
      <c r="B23" s="87" t="s">
        <v>30</v>
      </c>
      <c r="C23" s="88">
        <v>1</v>
      </c>
      <c r="D23" s="89">
        <v>179978</v>
      </c>
      <c r="E23" s="87" t="s">
        <v>235</v>
      </c>
      <c r="F23" s="87" t="s">
        <v>236</v>
      </c>
      <c r="G23" s="88"/>
      <c r="H23" s="88">
        <v>1</v>
      </c>
      <c r="I23" s="88"/>
      <c r="J23" s="106">
        <v>79050</v>
      </c>
      <c r="K23" s="89">
        <v>3</v>
      </c>
      <c r="L23" s="133">
        <v>4</v>
      </c>
      <c r="M23" s="89"/>
      <c r="N23" s="97"/>
      <c r="O23" s="138"/>
      <c r="P23" s="103"/>
      <c r="Q23" s="103"/>
      <c r="R23" s="103"/>
      <c r="S23" s="103"/>
      <c r="T23" s="130">
        <v>41414</v>
      </c>
      <c r="U23" s="131">
        <v>42081</v>
      </c>
      <c r="V23" s="126">
        <v>22.233333333333334</v>
      </c>
    </row>
    <row r="24" spans="1:22" s="95" customFormat="1" ht="51" x14ac:dyDescent="0.25">
      <c r="A24" s="86" t="s">
        <v>148</v>
      </c>
      <c r="B24" s="87" t="s">
        <v>30</v>
      </c>
      <c r="C24" s="88">
        <v>1</v>
      </c>
      <c r="D24" s="89">
        <v>179979</v>
      </c>
      <c r="E24" s="87" t="s">
        <v>238</v>
      </c>
      <c r="F24" s="87" t="s">
        <v>239</v>
      </c>
      <c r="G24" s="88"/>
      <c r="H24" s="88"/>
      <c r="I24" s="88">
        <v>1</v>
      </c>
      <c r="J24" s="139">
        <v>110870</v>
      </c>
      <c r="K24" s="92">
        <v>3</v>
      </c>
      <c r="L24" s="133">
        <v>1</v>
      </c>
      <c r="M24" s="89"/>
      <c r="N24" s="97"/>
      <c r="O24" s="138"/>
      <c r="P24" s="103"/>
      <c r="Q24" s="103"/>
      <c r="R24" s="103"/>
      <c r="S24" s="103"/>
      <c r="T24" s="130">
        <v>41414</v>
      </c>
      <c r="U24" s="131">
        <v>42188</v>
      </c>
      <c r="V24" s="126">
        <v>25.8</v>
      </c>
    </row>
    <row r="25" spans="1:22" s="95" customFormat="1" ht="38.25" x14ac:dyDescent="0.25">
      <c r="A25" s="86" t="s">
        <v>155</v>
      </c>
      <c r="B25" s="87" t="s">
        <v>30</v>
      </c>
      <c r="C25" s="88">
        <v>1</v>
      </c>
      <c r="D25" s="89">
        <v>185654</v>
      </c>
      <c r="E25" s="96" t="s">
        <v>241</v>
      </c>
      <c r="F25" s="96" t="s">
        <v>242</v>
      </c>
      <c r="G25" s="105"/>
      <c r="H25" s="105"/>
      <c r="I25" s="105">
        <v>1</v>
      </c>
      <c r="J25" s="91">
        <v>132330</v>
      </c>
      <c r="K25" s="92">
        <v>3</v>
      </c>
      <c r="L25" s="133">
        <v>1</v>
      </c>
      <c r="M25" s="89"/>
      <c r="N25" s="97"/>
      <c r="O25" s="86"/>
      <c r="P25" s="103"/>
      <c r="Q25" s="103"/>
      <c r="R25" s="103"/>
      <c r="S25" s="103"/>
      <c r="T25" s="130">
        <v>41752</v>
      </c>
      <c r="U25" s="131">
        <v>42053</v>
      </c>
      <c r="V25" s="126">
        <v>10.033333333333333</v>
      </c>
    </row>
    <row r="26" spans="1:22" s="95" customFormat="1" ht="25.5" x14ac:dyDescent="0.25">
      <c r="A26" s="86" t="s">
        <v>189</v>
      </c>
      <c r="B26" s="87" t="s">
        <v>30</v>
      </c>
      <c r="C26" s="88">
        <v>1</v>
      </c>
      <c r="D26" s="89">
        <v>955151</v>
      </c>
      <c r="E26" s="98" t="s">
        <v>247</v>
      </c>
      <c r="F26" s="98" t="s">
        <v>248</v>
      </c>
      <c r="G26" s="132"/>
      <c r="H26" s="132">
        <v>1</v>
      </c>
      <c r="I26" s="132"/>
      <c r="J26" s="106">
        <v>15301</v>
      </c>
      <c r="K26" s="89">
        <v>2</v>
      </c>
      <c r="L26" s="133">
        <v>1</v>
      </c>
      <c r="M26" s="89">
        <v>1</v>
      </c>
      <c r="N26" s="103"/>
      <c r="O26" s="103"/>
      <c r="P26" s="103"/>
      <c r="Q26" s="103"/>
      <c r="R26" s="103"/>
      <c r="S26" s="103"/>
      <c r="T26" s="130">
        <v>42333</v>
      </c>
      <c r="U26" s="131">
        <v>42362</v>
      </c>
      <c r="V26" s="126">
        <v>0.96666666666666667</v>
      </c>
    </row>
    <row r="27" spans="1:22" s="95" customFormat="1" ht="15" customHeight="1" x14ac:dyDescent="0.25">
      <c r="A27" s="497" t="s">
        <v>417</v>
      </c>
      <c r="B27" s="498"/>
      <c r="C27" s="100">
        <f>SUM(C23:C26)</f>
        <v>4</v>
      </c>
      <c r="D27" s="497"/>
      <c r="E27" s="499"/>
      <c r="F27" s="499"/>
      <c r="G27" s="100">
        <f>SUM(G23:G26)</f>
        <v>0</v>
      </c>
      <c r="H27" s="100">
        <f t="shared" ref="H27:S27" si="9">SUM(H23:H26)</f>
        <v>2</v>
      </c>
      <c r="I27" s="100">
        <f t="shared" si="9"/>
        <v>2</v>
      </c>
      <c r="J27" s="108">
        <f t="shared" si="9"/>
        <v>337551</v>
      </c>
      <c r="K27" s="100">
        <f t="shared" si="9"/>
        <v>11</v>
      </c>
      <c r="L27" s="134">
        <f t="shared" si="9"/>
        <v>7</v>
      </c>
      <c r="M27" s="107">
        <f t="shared" si="9"/>
        <v>1</v>
      </c>
      <c r="N27" s="100">
        <f t="shared" si="9"/>
        <v>0</v>
      </c>
      <c r="O27" s="100">
        <f t="shared" si="9"/>
        <v>0</v>
      </c>
      <c r="P27" s="100">
        <f t="shared" si="9"/>
        <v>0</v>
      </c>
      <c r="Q27" s="100">
        <f t="shared" si="9"/>
        <v>0</v>
      </c>
      <c r="R27" s="100">
        <f t="shared" si="9"/>
        <v>0</v>
      </c>
      <c r="S27" s="100">
        <f t="shared" si="9"/>
        <v>0</v>
      </c>
      <c r="T27" s="502"/>
      <c r="U27" s="503"/>
      <c r="V27" s="135">
        <f t="shared" ref="V27" si="10">SUM(V23:V26)</f>
        <v>59.033333333333331</v>
      </c>
    </row>
    <row r="28" spans="1:22" ht="76.5" x14ac:dyDescent="0.25">
      <c r="A28" s="86" t="s">
        <v>148</v>
      </c>
      <c r="B28" s="87" t="s">
        <v>254</v>
      </c>
      <c r="C28" s="88">
        <v>1</v>
      </c>
      <c r="D28" s="89">
        <v>179989</v>
      </c>
      <c r="E28" s="87" t="s">
        <v>255</v>
      </c>
      <c r="F28" s="87" t="s">
        <v>256</v>
      </c>
      <c r="G28" s="88"/>
      <c r="H28" s="88">
        <v>1</v>
      </c>
      <c r="I28" s="88"/>
      <c r="J28" s="106">
        <v>48800</v>
      </c>
      <c r="K28" s="89">
        <v>4</v>
      </c>
      <c r="L28" s="140"/>
      <c r="M28" s="111"/>
      <c r="N28" s="97"/>
      <c r="O28" s="138"/>
      <c r="P28" s="86"/>
      <c r="Q28" s="86"/>
      <c r="R28" s="86"/>
      <c r="S28" s="86"/>
      <c r="T28" s="130">
        <v>41414</v>
      </c>
      <c r="U28" s="130">
        <v>42209</v>
      </c>
      <c r="V28" s="126">
        <v>26.5</v>
      </c>
    </row>
    <row r="29" spans="1:22" s="95" customFormat="1" ht="15" customHeight="1" x14ac:dyDescent="0.25">
      <c r="A29" s="497" t="s">
        <v>418</v>
      </c>
      <c r="B29" s="498"/>
      <c r="C29" s="100">
        <f>SUM(C28)</f>
        <v>1</v>
      </c>
      <c r="D29" s="497"/>
      <c r="E29" s="499"/>
      <c r="F29" s="499"/>
      <c r="G29" s="100">
        <f>SUM(G28)</f>
        <v>0</v>
      </c>
      <c r="H29" s="100">
        <f t="shared" ref="H29:S29" si="11">SUM(H28)</f>
        <v>1</v>
      </c>
      <c r="I29" s="100">
        <f t="shared" si="11"/>
        <v>0</v>
      </c>
      <c r="J29" s="108">
        <f t="shared" si="11"/>
        <v>48800</v>
      </c>
      <c r="K29" s="100">
        <f t="shared" si="11"/>
        <v>4</v>
      </c>
      <c r="L29" s="134">
        <f t="shared" si="11"/>
        <v>0</v>
      </c>
      <c r="M29" s="107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504"/>
      <c r="U29" s="505"/>
      <c r="V29" s="135">
        <f t="shared" ref="V29" si="12">SUM(V28)</f>
        <v>26.5</v>
      </c>
    </row>
    <row r="30" spans="1:22" ht="25.5" x14ac:dyDescent="0.25">
      <c r="A30" s="86" t="s">
        <v>144</v>
      </c>
      <c r="B30" s="87" t="s">
        <v>39</v>
      </c>
      <c r="C30" s="88">
        <v>1</v>
      </c>
      <c r="D30" s="89">
        <v>175395</v>
      </c>
      <c r="E30" s="90" t="s">
        <v>263</v>
      </c>
      <c r="F30" s="90" t="s">
        <v>264</v>
      </c>
      <c r="G30" s="88"/>
      <c r="H30" s="88"/>
      <c r="I30" s="88">
        <v>1</v>
      </c>
      <c r="J30" s="106">
        <v>123000</v>
      </c>
      <c r="K30" s="92">
        <v>8</v>
      </c>
      <c r="L30" s="133">
        <v>2.33</v>
      </c>
      <c r="M30" s="89"/>
      <c r="N30" s="86"/>
      <c r="O30" s="86"/>
      <c r="P30" s="86"/>
      <c r="Q30" s="86"/>
      <c r="R30" s="86"/>
      <c r="S30" s="86"/>
      <c r="T30" s="130">
        <v>40984</v>
      </c>
      <c r="U30" s="131">
        <v>42188</v>
      </c>
      <c r="V30" s="126">
        <v>40.133333333333333</v>
      </c>
    </row>
    <row r="31" spans="1:22" ht="25.5" x14ac:dyDescent="0.25">
      <c r="A31" s="86" t="s">
        <v>144</v>
      </c>
      <c r="B31" s="87" t="s">
        <v>39</v>
      </c>
      <c r="C31" s="88">
        <v>1</v>
      </c>
      <c r="D31" s="89">
        <v>175396</v>
      </c>
      <c r="E31" s="90" t="s">
        <v>266</v>
      </c>
      <c r="F31" s="90" t="s">
        <v>267</v>
      </c>
      <c r="G31" s="88"/>
      <c r="H31" s="88"/>
      <c r="I31" s="88">
        <v>1</v>
      </c>
      <c r="J31" s="106">
        <v>67350</v>
      </c>
      <c r="K31" s="92">
        <v>5</v>
      </c>
      <c r="L31" s="133">
        <v>3.11</v>
      </c>
      <c r="M31" s="89"/>
      <c r="N31" s="86"/>
      <c r="O31" s="86"/>
      <c r="P31" s="86"/>
      <c r="Q31" s="86"/>
      <c r="R31" s="86"/>
      <c r="S31" s="86"/>
      <c r="T31" s="130">
        <v>40984</v>
      </c>
      <c r="U31" s="131">
        <v>41871</v>
      </c>
      <c r="V31" s="126">
        <v>29.566666666666666</v>
      </c>
    </row>
    <row r="32" spans="1:22" ht="38.25" x14ac:dyDescent="0.25">
      <c r="A32" s="86" t="s">
        <v>148</v>
      </c>
      <c r="B32" s="87" t="s">
        <v>269</v>
      </c>
      <c r="C32" s="88">
        <v>1</v>
      </c>
      <c r="D32" s="89">
        <v>179981</v>
      </c>
      <c r="E32" s="87" t="s">
        <v>270</v>
      </c>
      <c r="F32" s="87" t="s">
        <v>271</v>
      </c>
      <c r="G32" s="88"/>
      <c r="H32" s="88">
        <v>1</v>
      </c>
      <c r="I32" s="88"/>
      <c r="J32" s="106">
        <v>40255</v>
      </c>
      <c r="K32" s="92">
        <v>2</v>
      </c>
      <c r="L32" s="133">
        <v>2</v>
      </c>
      <c r="M32" s="89"/>
      <c r="N32" s="97"/>
      <c r="O32" s="138"/>
      <c r="P32" s="86"/>
      <c r="Q32" s="86"/>
      <c r="R32" s="86"/>
      <c r="S32" s="86"/>
      <c r="T32" s="130">
        <v>41414</v>
      </c>
      <c r="U32" s="131">
        <v>41780</v>
      </c>
      <c r="V32" s="126">
        <v>12.2</v>
      </c>
    </row>
    <row r="33" spans="1:22" ht="63.75" x14ac:dyDescent="0.25">
      <c r="A33" s="86" t="s">
        <v>148</v>
      </c>
      <c r="B33" s="87" t="s">
        <v>269</v>
      </c>
      <c r="C33" s="88">
        <v>1</v>
      </c>
      <c r="D33" s="89">
        <v>179983</v>
      </c>
      <c r="E33" s="87" t="s">
        <v>273</v>
      </c>
      <c r="F33" s="87" t="s">
        <v>274</v>
      </c>
      <c r="G33" s="88"/>
      <c r="H33" s="88"/>
      <c r="I33" s="88">
        <v>1</v>
      </c>
      <c r="J33" s="106">
        <v>37690</v>
      </c>
      <c r="K33" s="92">
        <v>2</v>
      </c>
      <c r="L33" s="133">
        <v>7.2</v>
      </c>
      <c r="M33" s="89"/>
      <c r="N33" s="97"/>
      <c r="O33" s="138"/>
      <c r="P33" s="86"/>
      <c r="Q33" s="86"/>
      <c r="R33" s="86"/>
      <c r="S33" s="86"/>
      <c r="T33" s="130">
        <v>41414</v>
      </c>
      <c r="U33" s="131">
        <v>41675</v>
      </c>
      <c r="V33" s="126">
        <v>8.6999999999999993</v>
      </c>
    </row>
    <row r="34" spans="1:22" s="95" customFormat="1" ht="38.25" x14ac:dyDescent="0.25">
      <c r="A34" s="86" t="s">
        <v>189</v>
      </c>
      <c r="B34" s="87" t="s">
        <v>269</v>
      </c>
      <c r="C34" s="88">
        <v>1</v>
      </c>
      <c r="D34" s="89">
        <v>955155</v>
      </c>
      <c r="E34" s="98" t="s">
        <v>276</v>
      </c>
      <c r="F34" s="98" t="s">
        <v>277</v>
      </c>
      <c r="G34" s="132">
        <v>1</v>
      </c>
      <c r="H34" s="132"/>
      <c r="I34" s="132"/>
      <c r="J34" s="139">
        <v>15687</v>
      </c>
      <c r="K34" s="92">
        <v>1</v>
      </c>
      <c r="L34" s="133">
        <v>1</v>
      </c>
      <c r="M34" s="89"/>
      <c r="N34" s="86"/>
      <c r="O34" s="86"/>
      <c r="P34" s="103"/>
      <c r="Q34" s="103"/>
      <c r="R34" s="103"/>
      <c r="S34" s="103"/>
      <c r="T34" s="130">
        <v>42333</v>
      </c>
      <c r="U34" s="131">
        <v>42349</v>
      </c>
      <c r="V34" s="126">
        <v>0.53333333333333333</v>
      </c>
    </row>
    <row r="35" spans="1:22" s="95" customFormat="1" ht="15" customHeight="1" x14ac:dyDescent="0.25">
      <c r="A35" s="497" t="s">
        <v>419</v>
      </c>
      <c r="B35" s="498"/>
      <c r="C35" s="100">
        <f>SUM(C30:C34)</f>
        <v>5</v>
      </c>
      <c r="D35" s="497"/>
      <c r="E35" s="499"/>
      <c r="F35" s="499"/>
      <c r="G35" s="100">
        <f>SUM(G30:G34)</f>
        <v>1</v>
      </c>
      <c r="H35" s="100">
        <f t="shared" ref="H35:S35" si="13">SUM(H30:H34)</f>
        <v>1</v>
      </c>
      <c r="I35" s="100">
        <f t="shared" si="13"/>
        <v>3</v>
      </c>
      <c r="J35" s="108">
        <f t="shared" si="13"/>
        <v>283982</v>
      </c>
      <c r="K35" s="100">
        <f t="shared" si="13"/>
        <v>18</v>
      </c>
      <c r="L35" s="134">
        <f t="shared" si="13"/>
        <v>15.64</v>
      </c>
      <c r="M35" s="107">
        <f t="shared" si="13"/>
        <v>0</v>
      </c>
      <c r="N35" s="100">
        <f t="shared" si="13"/>
        <v>0</v>
      </c>
      <c r="O35" s="100">
        <f t="shared" si="13"/>
        <v>0</v>
      </c>
      <c r="P35" s="100">
        <f t="shared" si="13"/>
        <v>0</v>
      </c>
      <c r="Q35" s="100">
        <f t="shared" si="13"/>
        <v>0</v>
      </c>
      <c r="R35" s="100">
        <f t="shared" si="13"/>
        <v>0</v>
      </c>
      <c r="S35" s="100">
        <f t="shared" si="13"/>
        <v>0</v>
      </c>
      <c r="T35" s="500"/>
      <c r="U35" s="501"/>
      <c r="V35" s="134">
        <f t="shared" ref="V35" si="14">SUM(V30:V34)</f>
        <v>91.13333333333334</v>
      </c>
    </row>
    <row r="36" spans="1:22" ht="25.5" x14ac:dyDescent="0.25">
      <c r="A36" s="86" t="s">
        <v>148</v>
      </c>
      <c r="B36" s="87" t="s">
        <v>43</v>
      </c>
      <c r="C36" s="88">
        <v>1</v>
      </c>
      <c r="D36" s="89">
        <v>179991</v>
      </c>
      <c r="E36" s="87" t="s">
        <v>287</v>
      </c>
      <c r="F36" s="87" t="s">
        <v>288</v>
      </c>
      <c r="G36" s="88">
        <v>1</v>
      </c>
      <c r="H36" s="88"/>
      <c r="I36" s="88"/>
      <c r="J36" s="106">
        <v>57925.65</v>
      </c>
      <c r="K36" s="89">
        <v>2</v>
      </c>
      <c r="L36" s="140"/>
      <c r="M36" s="111"/>
      <c r="N36" s="97"/>
      <c r="O36" s="138"/>
      <c r="P36" s="86"/>
      <c r="Q36" s="86"/>
      <c r="R36" s="86"/>
      <c r="S36" s="86"/>
      <c r="T36" s="130">
        <v>41414</v>
      </c>
      <c r="U36" s="131">
        <v>42016</v>
      </c>
      <c r="V36" s="126">
        <v>20.066666666666666</v>
      </c>
    </row>
    <row r="37" spans="1:22" ht="25.5" x14ac:dyDescent="0.25">
      <c r="A37" s="86" t="s">
        <v>148</v>
      </c>
      <c r="B37" s="87" t="s">
        <v>43</v>
      </c>
      <c r="C37" s="88">
        <v>1</v>
      </c>
      <c r="D37" s="89">
        <v>179992</v>
      </c>
      <c r="E37" s="87" t="s">
        <v>290</v>
      </c>
      <c r="F37" s="87" t="s">
        <v>291</v>
      </c>
      <c r="G37" s="88"/>
      <c r="H37" s="88"/>
      <c r="I37" s="88">
        <v>1</v>
      </c>
      <c r="J37" s="106">
        <v>95608</v>
      </c>
      <c r="K37" s="89">
        <v>1</v>
      </c>
      <c r="L37" s="140"/>
      <c r="M37" s="111"/>
      <c r="N37" s="97"/>
      <c r="O37" s="138"/>
      <c r="P37" s="86"/>
      <c r="Q37" s="86"/>
      <c r="R37" s="86"/>
      <c r="S37" s="86"/>
      <c r="T37" s="130">
        <v>41414</v>
      </c>
      <c r="U37" s="131">
        <v>42122</v>
      </c>
      <c r="V37" s="126">
        <v>23.6</v>
      </c>
    </row>
    <row r="38" spans="1:22" ht="25.5" x14ac:dyDescent="0.25">
      <c r="A38" s="86" t="s">
        <v>148</v>
      </c>
      <c r="B38" s="87" t="s">
        <v>43</v>
      </c>
      <c r="C38" s="88">
        <v>1</v>
      </c>
      <c r="D38" s="89">
        <v>179994</v>
      </c>
      <c r="E38" s="87" t="s">
        <v>293</v>
      </c>
      <c r="F38" s="87" t="s">
        <v>294</v>
      </c>
      <c r="G38" s="88">
        <v>1</v>
      </c>
      <c r="H38" s="88"/>
      <c r="I38" s="88"/>
      <c r="J38" s="106">
        <v>78312.289999999994</v>
      </c>
      <c r="K38" s="89">
        <v>2</v>
      </c>
      <c r="L38" s="140"/>
      <c r="M38" s="111"/>
      <c r="N38" s="97"/>
      <c r="O38" s="138"/>
      <c r="P38" s="86"/>
      <c r="Q38" s="86"/>
      <c r="R38" s="86"/>
      <c r="S38" s="86"/>
      <c r="T38" s="130">
        <v>41414</v>
      </c>
      <c r="U38" s="131">
        <v>41990</v>
      </c>
      <c r="V38" s="126">
        <v>19.2</v>
      </c>
    </row>
    <row r="39" spans="1:22" ht="38.25" x14ac:dyDescent="0.25">
      <c r="A39" s="86" t="s">
        <v>148</v>
      </c>
      <c r="B39" s="87" t="s">
        <v>43</v>
      </c>
      <c r="C39" s="88">
        <v>1</v>
      </c>
      <c r="D39" s="89">
        <v>179995</v>
      </c>
      <c r="E39" s="87" t="s">
        <v>296</v>
      </c>
      <c r="F39" s="87" t="s">
        <v>297</v>
      </c>
      <c r="G39" s="88"/>
      <c r="H39" s="88"/>
      <c r="I39" s="88">
        <v>1</v>
      </c>
      <c r="J39" s="106">
        <v>58336.63</v>
      </c>
      <c r="K39" s="89">
        <v>2</v>
      </c>
      <c r="L39" s="140"/>
      <c r="M39" s="111"/>
      <c r="N39" s="97"/>
      <c r="O39" s="138"/>
      <c r="P39" s="86"/>
      <c r="Q39" s="86"/>
      <c r="R39" s="86"/>
      <c r="S39" s="86"/>
      <c r="T39" s="130">
        <v>41414</v>
      </c>
      <c r="U39" s="131">
        <v>42016</v>
      </c>
      <c r="V39" s="126">
        <v>20.066666666666666</v>
      </c>
    </row>
    <row r="40" spans="1:22" s="95" customFormat="1" ht="15" customHeight="1" x14ac:dyDescent="0.25">
      <c r="A40" s="497" t="s">
        <v>420</v>
      </c>
      <c r="B40" s="498"/>
      <c r="C40" s="100">
        <f>SUM(C36:C39)</f>
        <v>4</v>
      </c>
      <c r="D40" s="497"/>
      <c r="E40" s="499"/>
      <c r="F40" s="499"/>
      <c r="G40" s="100">
        <f>SUM(G36:G39)</f>
        <v>2</v>
      </c>
      <c r="H40" s="100">
        <f t="shared" ref="H40:M40" si="15">SUM(H36:H39)</f>
        <v>0</v>
      </c>
      <c r="I40" s="100">
        <f t="shared" si="15"/>
        <v>2</v>
      </c>
      <c r="J40" s="108">
        <f t="shared" si="15"/>
        <v>290182.57</v>
      </c>
      <c r="K40" s="100">
        <f t="shared" si="15"/>
        <v>7</v>
      </c>
      <c r="L40" s="134">
        <f t="shared" si="15"/>
        <v>0</v>
      </c>
      <c r="M40" s="107">
        <f t="shared" si="15"/>
        <v>0</v>
      </c>
      <c r="N40" s="104"/>
      <c r="O40" s="141"/>
      <c r="P40" s="142"/>
      <c r="Q40" s="142"/>
      <c r="R40" s="142"/>
      <c r="S40" s="142"/>
      <c r="T40" s="500"/>
      <c r="U40" s="501"/>
      <c r="V40" s="134">
        <f t="shared" ref="V40" si="16">SUM(V36:V39)</f>
        <v>82.933333333333337</v>
      </c>
    </row>
    <row r="41" spans="1:22" ht="76.5" x14ac:dyDescent="0.25">
      <c r="A41" s="103" t="s">
        <v>144</v>
      </c>
      <c r="B41" s="87" t="s">
        <v>45</v>
      </c>
      <c r="C41" s="88">
        <v>1</v>
      </c>
      <c r="D41" s="89">
        <v>175373</v>
      </c>
      <c r="E41" s="90" t="s">
        <v>303</v>
      </c>
      <c r="F41" s="90" t="s">
        <v>304</v>
      </c>
      <c r="G41" s="88"/>
      <c r="H41" s="88">
        <v>1</v>
      </c>
      <c r="I41" s="88"/>
      <c r="J41" s="106">
        <v>23500</v>
      </c>
      <c r="K41" s="92">
        <v>3</v>
      </c>
      <c r="L41" s="143"/>
      <c r="M41" s="138"/>
      <c r="N41" s="86"/>
      <c r="O41" s="86"/>
      <c r="P41" s="86"/>
      <c r="Q41" s="86"/>
      <c r="R41" s="86"/>
      <c r="S41" s="86"/>
      <c r="T41" s="130">
        <v>40984</v>
      </c>
      <c r="U41" s="131">
        <v>41344</v>
      </c>
      <c r="V41" s="126">
        <v>12</v>
      </c>
    </row>
    <row r="42" spans="1:22" ht="89.25" x14ac:dyDescent="0.25">
      <c r="A42" s="86" t="s">
        <v>148</v>
      </c>
      <c r="B42" s="87" t="s">
        <v>45</v>
      </c>
      <c r="C42" s="88">
        <v>1</v>
      </c>
      <c r="D42" s="89">
        <v>180196</v>
      </c>
      <c r="E42" s="109" t="s">
        <v>309</v>
      </c>
      <c r="F42" s="87" t="s">
        <v>310</v>
      </c>
      <c r="G42" s="88"/>
      <c r="H42" s="88"/>
      <c r="I42" s="88">
        <v>1</v>
      </c>
      <c r="J42" s="106">
        <v>65402.83</v>
      </c>
      <c r="K42" s="92">
        <v>5</v>
      </c>
      <c r="L42" s="143"/>
      <c r="M42" s="138"/>
      <c r="N42" s="97"/>
      <c r="O42" s="138"/>
      <c r="P42" s="86"/>
      <c r="Q42" s="86"/>
      <c r="R42" s="86"/>
      <c r="S42" s="86"/>
      <c r="T42" s="130">
        <v>41530</v>
      </c>
      <c r="U42" s="131">
        <v>42349</v>
      </c>
      <c r="V42" s="126">
        <v>27.3</v>
      </c>
    </row>
    <row r="43" spans="1:22" s="95" customFormat="1" ht="102" x14ac:dyDescent="0.25">
      <c r="A43" s="86" t="s">
        <v>148</v>
      </c>
      <c r="B43" s="87" t="s">
        <v>45</v>
      </c>
      <c r="C43" s="88">
        <v>1</v>
      </c>
      <c r="D43" s="89">
        <v>180197</v>
      </c>
      <c r="E43" s="109" t="s">
        <v>312</v>
      </c>
      <c r="F43" s="87" t="s">
        <v>313</v>
      </c>
      <c r="G43" s="88"/>
      <c r="H43" s="88"/>
      <c r="I43" s="88">
        <v>1</v>
      </c>
      <c r="J43" s="106">
        <v>43250</v>
      </c>
      <c r="K43" s="92">
        <v>1</v>
      </c>
      <c r="L43" s="143"/>
      <c r="M43" s="138"/>
      <c r="N43" s="97"/>
      <c r="O43" s="138"/>
      <c r="P43" s="103"/>
      <c r="Q43" s="103"/>
      <c r="R43" s="103"/>
      <c r="S43" s="103"/>
      <c r="T43" s="130">
        <v>41442</v>
      </c>
      <c r="U43" s="131">
        <v>42349</v>
      </c>
      <c r="V43" s="126">
        <v>30.233333333333334</v>
      </c>
    </row>
    <row r="44" spans="1:22" s="95" customFormat="1" ht="51" x14ac:dyDescent="0.25">
      <c r="A44" s="86" t="s">
        <v>148</v>
      </c>
      <c r="B44" s="87" t="s">
        <v>45</v>
      </c>
      <c r="C44" s="88">
        <v>1</v>
      </c>
      <c r="D44" s="89">
        <v>180198</v>
      </c>
      <c r="E44" s="109" t="s">
        <v>315</v>
      </c>
      <c r="F44" s="110" t="s">
        <v>316</v>
      </c>
      <c r="G44" s="88"/>
      <c r="H44" s="88">
        <v>1</v>
      </c>
      <c r="I44" s="88"/>
      <c r="J44" s="106">
        <v>30258.68</v>
      </c>
      <c r="K44" s="92">
        <v>2</v>
      </c>
      <c r="L44" s="143"/>
      <c r="M44" s="138"/>
      <c r="N44" s="97"/>
      <c r="O44" s="138"/>
      <c r="P44" s="144"/>
      <c r="Q44" s="103"/>
      <c r="R44" s="103"/>
      <c r="S44" s="103"/>
      <c r="T44" s="130">
        <v>41442</v>
      </c>
      <c r="U44" s="131">
        <v>42198</v>
      </c>
      <c r="V44" s="126">
        <v>25.2</v>
      </c>
    </row>
    <row r="45" spans="1:22" ht="51" x14ac:dyDescent="0.25">
      <c r="A45" s="86" t="s">
        <v>148</v>
      </c>
      <c r="B45" s="87" t="s">
        <v>45</v>
      </c>
      <c r="C45" s="88">
        <v>1</v>
      </c>
      <c r="D45" s="89">
        <v>180199</v>
      </c>
      <c r="E45" s="109" t="s">
        <v>318</v>
      </c>
      <c r="F45" s="110" t="s">
        <v>319</v>
      </c>
      <c r="G45" s="88"/>
      <c r="H45" s="88"/>
      <c r="I45" s="88">
        <v>1</v>
      </c>
      <c r="J45" s="106">
        <v>15969.83</v>
      </c>
      <c r="K45" s="92">
        <v>1</v>
      </c>
      <c r="L45" s="143"/>
      <c r="M45" s="138"/>
      <c r="N45" s="97"/>
      <c r="O45" s="138"/>
      <c r="P45" s="86"/>
      <c r="Q45" s="86"/>
      <c r="R45" s="86"/>
      <c r="S45" s="86"/>
      <c r="T45" s="130">
        <v>41442</v>
      </c>
      <c r="U45" s="131">
        <v>42191</v>
      </c>
      <c r="V45" s="126">
        <v>24.966666666666665</v>
      </c>
    </row>
    <row r="46" spans="1:22" ht="63.75" x14ac:dyDescent="0.25">
      <c r="A46" s="86" t="s">
        <v>148</v>
      </c>
      <c r="B46" s="87" t="s">
        <v>45</v>
      </c>
      <c r="C46" s="88">
        <v>1</v>
      </c>
      <c r="D46" s="89">
        <v>180200</v>
      </c>
      <c r="E46" s="109" t="s">
        <v>321</v>
      </c>
      <c r="F46" s="87" t="s">
        <v>322</v>
      </c>
      <c r="G46" s="88"/>
      <c r="H46" s="88"/>
      <c r="I46" s="88">
        <v>1</v>
      </c>
      <c r="J46" s="106">
        <v>31900</v>
      </c>
      <c r="K46" s="92">
        <v>4</v>
      </c>
      <c r="L46" s="133"/>
      <c r="M46" s="145"/>
      <c r="N46" s="97"/>
      <c r="O46" s="138"/>
      <c r="P46" s="86"/>
      <c r="Q46" s="86"/>
      <c r="R46" s="86"/>
      <c r="S46" s="86"/>
      <c r="T46" s="130">
        <v>41442</v>
      </c>
      <c r="U46" s="131">
        <v>42188</v>
      </c>
      <c r="V46" s="126">
        <v>24.866666666666667</v>
      </c>
    </row>
    <row r="47" spans="1:22" ht="76.5" x14ac:dyDescent="0.25">
      <c r="A47" s="86" t="s">
        <v>155</v>
      </c>
      <c r="B47" s="87" t="s">
        <v>45</v>
      </c>
      <c r="C47" s="88">
        <v>1</v>
      </c>
      <c r="D47" s="89">
        <v>185655</v>
      </c>
      <c r="E47" s="96" t="s">
        <v>323</v>
      </c>
      <c r="F47" s="96" t="s">
        <v>324</v>
      </c>
      <c r="G47" s="105"/>
      <c r="H47" s="105"/>
      <c r="I47" s="105">
        <v>1</v>
      </c>
      <c r="J47" s="106">
        <v>13317</v>
      </c>
      <c r="K47" s="92">
        <v>3</v>
      </c>
      <c r="L47" s="143"/>
      <c r="M47" s="138"/>
      <c r="N47" s="97"/>
      <c r="O47" s="86"/>
      <c r="P47" s="86"/>
      <c r="Q47" s="86"/>
      <c r="R47" s="86"/>
      <c r="S47" s="86"/>
      <c r="T47" s="130">
        <v>41752</v>
      </c>
      <c r="U47" s="131">
        <v>42138</v>
      </c>
      <c r="V47" s="126">
        <v>12.866666666666667</v>
      </c>
    </row>
    <row r="48" spans="1:22" ht="51" x14ac:dyDescent="0.25">
      <c r="A48" s="86" t="s">
        <v>155</v>
      </c>
      <c r="B48" s="87" t="s">
        <v>45</v>
      </c>
      <c r="C48" s="88">
        <v>1</v>
      </c>
      <c r="D48" s="89">
        <v>942896</v>
      </c>
      <c r="E48" s="96" t="s">
        <v>326</v>
      </c>
      <c r="F48" s="96" t="s">
        <v>327</v>
      </c>
      <c r="G48" s="105"/>
      <c r="H48" s="105"/>
      <c r="I48" s="105">
        <v>1</v>
      </c>
      <c r="J48" s="106">
        <v>22720</v>
      </c>
      <c r="K48" s="92">
        <v>1</v>
      </c>
      <c r="L48" s="143"/>
      <c r="M48" s="138"/>
      <c r="N48" s="97"/>
      <c r="O48" s="86"/>
      <c r="P48" s="86"/>
      <c r="Q48" s="86"/>
      <c r="R48" s="86"/>
      <c r="S48" s="86"/>
      <c r="T48" s="130">
        <v>41977</v>
      </c>
      <c r="U48" s="131">
        <v>42324</v>
      </c>
      <c r="V48" s="126">
        <v>11.566666666666666</v>
      </c>
    </row>
    <row r="49" spans="1:22" ht="89.25" x14ac:dyDescent="0.25">
      <c r="A49" s="86" t="s">
        <v>155</v>
      </c>
      <c r="B49" s="87" t="s">
        <v>45</v>
      </c>
      <c r="C49" s="88">
        <v>1</v>
      </c>
      <c r="D49" s="89">
        <v>942897</v>
      </c>
      <c r="E49" s="96" t="s">
        <v>329</v>
      </c>
      <c r="F49" s="96" t="s">
        <v>330</v>
      </c>
      <c r="G49" s="105"/>
      <c r="H49" s="105"/>
      <c r="I49" s="105">
        <v>1</v>
      </c>
      <c r="J49" s="106">
        <v>22507</v>
      </c>
      <c r="K49" s="92">
        <v>1</v>
      </c>
      <c r="L49" s="143"/>
      <c r="M49" s="138"/>
      <c r="N49" s="97"/>
      <c r="O49" s="86"/>
      <c r="P49" s="86"/>
      <c r="Q49" s="86"/>
      <c r="R49" s="86"/>
      <c r="S49" s="86"/>
      <c r="T49" s="130">
        <v>41977</v>
      </c>
      <c r="U49" s="131">
        <v>38710</v>
      </c>
      <c r="V49" s="126">
        <v>12.833333333333334</v>
      </c>
    </row>
    <row r="50" spans="1:22" s="95" customFormat="1" ht="15" customHeight="1" x14ac:dyDescent="0.25">
      <c r="A50" s="497" t="s">
        <v>421</v>
      </c>
      <c r="B50" s="498"/>
      <c r="C50" s="100">
        <f>SUM(C41:C49)</f>
        <v>9</v>
      </c>
      <c r="D50" s="506"/>
      <c r="E50" s="507"/>
      <c r="F50" s="507"/>
      <c r="G50" s="100">
        <f>SUM(G41:G49)</f>
        <v>0</v>
      </c>
      <c r="H50" s="100">
        <f t="shared" ref="H50:S50" si="17">SUM(H41:H49)</f>
        <v>2</v>
      </c>
      <c r="I50" s="100">
        <f t="shared" si="17"/>
        <v>7</v>
      </c>
      <c r="J50" s="108">
        <f t="shared" si="17"/>
        <v>268825.33999999997</v>
      </c>
      <c r="K50" s="107">
        <f>SUM(K41:K49)</f>
        <v>21</v>
      </c>
      <c r="L50" s="134">
        <f t="shared" si="17"/>
        <v>0</v>
      </c>
      <c r="M50" s="107">
        <f t="shared" si="17"/>
        <v>0</v>
      </c>
      <c r="N50" s="100">
        <f t="shared" si="17"/>
        <v>0</v>
      </c>
      <c r="O50" s="100">
        <f t="shared" si="17"/>
        <v>0</v>
      </c>
      <c r="P50" s="100">
        <f t="shared" si="17"/>
        <v>0</v>
      </c>
      <c r="Q50" s="100">
        <f t="shared" si="17"/>
        <v>0</v>
      </c>
      <c r="R50" s="100">
        <f t="shared" si="17"/>
        <v>0</v>
      </c>
      <c r="S50" s="100">
        <f t="shared" si="17"/>
        <v>0</v>
      </c>
      <c r="T50" s="500"/>
      <c r="U50" s="501"/>
      <c r="V50" s="134">
        <f t="shared" ref="V50" si="18">SUM(V41:V49)</f>
        <v>181.83333333333334</v>
      </c>
    </row>
    <row r="51" spans="1:22" s="95" customFormat="1" ht="51" x14ac:dyDescent="0.25">
      <c r="A51" s="86" t="s">
        <v>148</v>
      </c>
      <c r="B51" s="87" t="s">
        <v>50</v>
      </c>
      <c r="C51" s="88">
        <v>1</v>
      </c>
      <c r="D51" s="89">
        <v>180002</v>
      </c>
      <c r="E51" s="87" t="s">
        <v>333</v>
      </c>
      <c r="F51" s="87" t="s">
        <v>334</v>
      </c>
      <c r="G51" s="88"/>
      <c r="H51" s="88">
        <v>1</v>
      </c>
      <c r="I51" s="88"/>
      <c r="J51" s="106">
        <v>13646.02</v>
      </c>
      <c r="K51" s="89">
        <v>2</v>
      </c>
      <c r="L51" s="140"/>
      <c r="M51" s="111"/>
      <c r="N51" s="97"/>
      <c r="O51" s="138"/>
      <c r="P51" s="103"/>
      <c r="Q51" s="103"/>
      <c r="R51" s="103"/>
      <c r="S51" s="103"/>
      <c r="T51" s="130">
        <v>41414</v>
      </c>
      <c r="U51" s="131">
        <v>42366</v>
      </c>
      <c r="V51" s="126">
        <v>31.733333333333334</v>
      </c>
    </row>
    <row r="52" spans="1:22" s="95" customFormat="1" ht="15" customHeight="1" x14ac:dyDescent="0.25">
      <c r="A52" s="497" t="s">
        <v>422</v>
      </c>
      <c r="B52" s="498"/>
      <c r="C52" s="100">
        <f>SUM(C51)</f>
        <v>1</v>
      </c>
      <c r="D52" s="497"/>
      <c r="E52" s="499"/>
      <c r="F52" s="499"/>
      <c r="G52" s="100">
        <f>SUM(G51)</f>
        <v>0</v>
      </c>
      <c r="H52" s="100">
        <f t="shared" ref="H52:S52" si="19">SUM(H51)</f>
        <v>1</v>
      </c>
      <c r="I52" s="100">
        <f t="shared" si="19"/>
        <v>0</v>
      </c>
      <c r="J52" s="108">
        <f t="shared" si="19"/>
        <v>13646.02</v>
      </c>
      <c r="K52" s="100">
        <f t="shared" si="19"/>
        <v>2</v>
      </c>
      <c r="L52" s="134">
        <f t="shared" si="19"/>
        <v>0</v>
      </c>
      <c r="M52" s="107">
        <f t="shared" si="19"/>
        <v>0</v>
      </c>
      <c r="N52" s="100">
        <f t="shared" si="19"/>
        <v>0</v>
      </c>
      <c r="O52" s="100">
        <f t="shared" si="19"/>
        <v>0</v>
      </c>
      <c r="P52" s="100">
        <f t="shared" si="19"/>
        <v>0</v>
      </c>
      <c r="Q52" s="100">
        <f t="shared" si="19"/>
        <v>0</v>
      </c>
      <c r="R52" s="100">
        <f t="shared" si="19"/>
        <v>0</v>
      </c>
      <c r="S52" s="100">
        <f t="shared" si="19"/>
        <v>0</v>
      </c>
      <c r="T52" s="500"/>
      <c r="U52" s="501"/>
      <c r="V52" s="134">
        <f t="shared" ref="V52" si="20">SUM(V51)</f>
        <v>31.733333333333334</v>
      </c>
    </row>
    <row r="53" spans="1:22" s="95" customFormat="1" ht="76.5" x14ac:dyDescent="0.25">
      <c r="A53" s="86" t="s">
        <v>148</v>
      </c>
      <c r="B53" s="87" t="s">
        <v>340</v>
      </c>
      <c r="C53" s="88">
        <v>1</v>
      </c>
      <c r="D53" s="89">
        <v>180003</v>
      </c>
      <c r="E53" s="87" t="s">
        <v>341</v>
      </c>
      <c r="F53" s="87" t="s">
        <v>342</v>
      </c>
      <c r="G53" s="88"/>
      <c r="H53" s="88">
        <v>1</v>
      </c>
      <c r="I53" s="88"/>
      <c r="J53" s="106">
        <v>295990</v>
      </c>
      <c r="K53" s="89">
        <v>7</v>
      </c>
      <c r="L53" s="140"/>
      <c r="M53" s="111"/>
      <c r="N53" s="97"/>
      <c r="O53" s="138"/>
      <c r="P53" s="103"/>
      <c r="Q53" s="103"/>
      <c r="R53" s="103"/>
      <c r="S53" s="103"/>
      <c r="T53" s="130">
        <v>41414</v>
      </c>
      <c r="U53" s="131">
        <v>41990</v>
      </c>
      <c r="V53" s="126">
        <v>19.2</v>
      </c>
    </row>
    <row r="54" spans="1:22" s="95" customFormat="1" ht="15" customHeight="1" x14ac:dyDescent="0.25">
      <c r="A54" s="497" t="s">
        <v>423</v>
      </c>
      <c r="B54" s="498"/>
      <c r="C54" s="100">
        <f>SUM(C53)</f>
        <v>1</v>
      </c>
      <c r="D54" s="497"/>
      <c r="E54" s="499"/>
      <c r="F54" s="499"/>
      <c r="G54" s="100">
        <f>SUM(G53)</f>
        <v>0</v>
      </c>
      <c r="H54" s="100">
        <f t="shared" ref="H54:S54" si="21">SUM(H53)</f>
        <v>1</v>
      </c>
      <c r="I54" s="100">
        <f t="shared" si="21"/>
        <v>0</v>
      </c>
      <c r="J54" s="108">
        <f t="shared" si="21"/>
        <v>295990</v>
      </c>
      <c r="K54" s="100">
        <f t="shared" si="21"/>
        <v>7</v>
      </c>
      <c r="L54" s="134">
        <f t="shared" si="21"/>
        <v>0</v>
      </c>
      <c r="M54" s="107">
        <f t="shared" si="21"/>
        <v>0</v>
      </c>
      <c r="N54" s="100">
        <f t="shared" si="21"/>
        <v>0</v>
      </c>
      <c r="O54" s="100">
        <f t="shared" si="21"/>
        <v>0</v>
      </c>
      <c r="P54" s="100">
        <f t="shared" si="21"/>
        <v>0</v>
      </c>
      <c r="Q54" s="100">
        <f t="shared" si="21"/>
        <v>0</v>
      </c>
      <c r="R54" s="100">
        <f t="shared" si="21"/>
        <v>0</v>
      </c>
      <c r="S54" s="100">
        <f t="shared" si="21"/>
        <v>0</v>
      </c>
      <c r="T54" s="500"/>
      <c r="U54" s="501"/>
      <c r="V54" s="134">
        <f t="shared" ref="V54" si="22">SUM(V53)</f>
        <v>19.2</v>
      </c>
    </row>
    <row r="55" spans="1:22" ht="140.25" x14ac:dyDescent="0.25">
      <c r="A55" s="103" t="s">
        <v>144</v>
      </c>
      <c r="B55" s="87" t="s">
        <v>366</v>
      </c>
      <c r="C55" s="88">
        <v>1</v>
      </c>
      <c r="D55" s="89">
        <v>175397</v>
      </c>
      <c r="E55" s="90" t="s">
        <v>348</v>
      </c>
      <c r="F55" s="90" t="s">
        <v>349</v>
      </c>
      <c r="G55" s="88"/>
      <c r="H55" s="88">
        <v>1</v>
      </c>
      <c r="I55" s="88"/>
      <c r="J55" s="139">
        <v>19885.994999999999</v>
      </c>
      <c r="K55" s="92">
        <v>1</v>
      </c>
      <c r="L55" s="143"/>
      <c r="M55" s="138"/>
      <c r="N55" s="86"/>
      <c r="O55" s="86"/>
      <c r="P55" s="86"/>
      <c r="Q55" s="86"/>
      <c r="R55" s="86"/>
      <c r="S55" s="86"/>
      <c r="T55" s="130">
        <v>40984</v>
      </c>
      <c r="U55" s="131">
        <v>41235</v>
      </c>
      <c r="V55" s="126">
        <v>8.3666666666666671</v>
      </c>
    </row>
    <row r="56" spans="1:22" ht="51" x14ac:dyDescent="0.25">
      <c r="A56" s="86" t="s">
        <v>148</v>
      </c>
      <c r="B56" s="87" t="s">
        <v>366</v>
      </c>
      <c r="C56" s="88">
        <v>1</v>
      </c>
      <c r="D56" s="89">
        <v>179996</v>
      </c>
      <c r="E56" s="87" t="s">
        <v>351</v>
      </c>
      <c r="F56" s="87" t="s">
        <v>352</v>
      </c>
      <c r="G56" s="88"/>
      <c r="H56" s="88"/>
      <c r="I56" s="88">
        <v>1</v>
      </c>
      <c r="J56" s="106">
        <v>22500</v>
      </c>
      <c r="K56" s="92">
        <v>2</v>
      </c>
      <c r="L56" s="143"/>
      <c r="M56" s="138"/>
      <c r="N56" s="97"/>
      <c r="O56" s="138"/>
      <c r="P56" s="86"/>
      <c r="Q56" s="86"/>
      <c r="R56" s="86"/>
      <c r="S56" s="86"/>
      <c r="T56" s="130">
        <v>41414</v>
      </c>
      <c r="U56" s="131">
        <v>41606</v>
      </c>
      <c r="V56" s="126">
        <v>6.4</v>
      </c>
    </row>
    <row r="57" spans="1:22" ht="76.5" x14ac:dyDescent="0.25">
      <c r="A57" s="86" t="s">
        <v>148</v>
      </c>
      <c r="B57" s="87" t="s">
        <v>366</v>
      </c>
      <c r="C57" s="88">
        <v>1</v>
      </c>
      <c r="D57" s="89">
        <v>179997</v>
      </c>
      <c r="E57" s="87" t="s">
        <v>354</v>
      </c>
      <c r="F57" s="87" t="s">
        <v>355</v>
      </c>
      <c r="G57" s="88"/>
      <c r="H57" s="88"/>
      <c r="I57" s="88">
        <v>1</v>
      </c>
      <c r="J57" s="106">
        <v>9216</v>
      </c>
      <c r="K57" s="92">
        <v>3</v>
      </c>
      <c r="L57" s="143"/>
      <c r="M57" s="138"/>
      <c r="N57" s="97"/>
      <c r="O57" s="138"/>
      <c r="P57" s="86"/>
      <c r="Q57" s="86"/>
      <c r="R57" s="86"/>
      <c r="S57" s="86"/>
      <c r="T57" s="130">
        <v>41414</v>
      </c>
      <c r="U57" s="131">
        <v>41779</v>
      </c>
      <c r="V57" s="126">
        <v>12.166666666666666</v>
      </c>
    </row>
    <row r="58" spans="1:22" ht="89.25" x14ac:dyDescent="0.25">
      <c r="A58" s="86" t="s">
        <v>148</v>
      </c>
      <c r="B58" s="87" t="s">
        <v>366</v>
      </c>
      <c r="C58" s="88">
        <v>1</v>
      </c>
      <c r="D58" s="89">
        <v>180000</v>
      </c>
      <c r="E58" s="87" t="s">
        <v>357</v>
      </c>
      <c r="F58" s="87" t="s">
        <v>358</v>
      </c>
      <c r="G58" s="88"/>
      <c r="H58" s="88">
        <v>1</v>
      </c>
      <c r="I58" s="88"/>
      <c r="J58" s="106">
        <v>22497</v>
      </c>
      <c r="K58" s="92">
        <v>4</v>
      </c>
      <c r="L58" s="143"/>
      <c r="M58" s="138"/>
      <c r="N58" s="97"/>
      <c r="O58" s="138"/>
      <c r="P58" s="86"/>
      <c r="Q58" s="86"/>
      <c r="R58" s="86"/>
      <c r="S58" s="86"/>
      <c r="T58" s="130">
        <v>41414</v>
      </c>
      <c r="U58" s="131">
        <v>41600</v>
      </c>
      <c r="V58" s="126">
        <v>6.2</v>
      </c>
    </row>
    <row r="59" spans="1:22" ht="114.75" x14ac:dyDescent="0.25">
      <c r="A59" s="86" t="s">
        <v>148</v>
      </c>
      <c r="B59" s="87" t="s">
        <v>366</v>
      </c>
      <c r="C59" s="88">
        <v>1</v>
      </c>
      <c r="D59" s="89">
        <v>180001</v>
      </c>
      <c r="E59" s="87" t="s">
        <v>360</v>
      </c>
      <c r="F59" s="87" t="s">
        <v>361</v>
      </c>
      <c r="G59" s="88"/>
      <c r="H59" s="88">
        <v>1</v>
      </c>
      <c r="I59" s="88"/>
      <c r="J59" s="106">
        <v>11307</v>
      </c>
      <c r="K59" s="92">
        <v>1</v>
      </c>
      <c r="L59" s="143"/>
      <c r="M59" s="138"/>
      <c r="N59" s="97"/>
      <c r="O59" s="138"/>
      <c r="P59" s="86"/>
      <c r="Q59" s="86"/>
      <c r="R59" s="86"/>
      <c r="S59" s="86"/>
      <c r="T59" s="130">
        <v>41414</v>
      </c>
      <c r="U59" s="131">
        <v>41663</v>
      </c>
      <c r="V59" s="126">
        <v>8.3000000000000007</v>
      </c>
    </row>
    <row r="60" spans="1:22" ht="51" x14ac:dyDescent="0.25">
      <c r="A60" s="86" t="s">
        <v>148</v>
      </c>
      <c r="B60" s="87" t="s">
        <v>366</v>
      </c>
      <c r="C60" s="88">
        <v>1</v>
      </c>
      <c r="D60" s="89">
        <v>180201</v>
      </c>
      <c r="E60" s="87" t="s">
        <v>363</v>
      </c>
      <c r="F60" s="87" t="s">
        <v>364</v>
      </c>
      <c r="G60" s="88"/>
      <c r="H60" s="88">
        <v>1</v>
      </c>
      <c r="I60" s="88"/>
      <c r="J60" s="106">
        <v>21528</v>
      </c>
      <c r="K60" s="92">
        <v>1</v>
      </c>
      <c r="L60" s="143"/>
      <c r="M60" s="138"/>
      <c r="N60" s="97"/>
      <c r="O60" s="138"/>
      <c r="P60" s="86"/>
      <c r="Q60" s="86"/>
      <c r="R60" s="86"/>
      <c r="S60" s="86"/>
      <c r="T60" s="130">
        <v>41414</v>
      </c>
      <c r="U60" s="131">
        <v>41627</v>
      </c>
      <c r="V60" s="126">
        <v>7.1</v>
      </c>
    </row>
    <row r="61" spans="1:22" ht="38.25" x14ac:dyDescent="0.25">
      <c r="A61" s="86" t="s">
        <v>148</v>
      </c>
      <c r="B61" s="87" t="s">
        <v>366</v>
      </c>
      <c r="C61" s="88">
        <v>1</v>
      </c>
      <c r="D61" s="89">
        <v>180204</v>
      </c>
      <c r="E61" s="87" t="s">
        <v>315</v>
      </c>
      <c r="F61" s="87" t="s">
        <v>365</v>
      </c>
      <c r="G61" s="88"/>
      <c r="H61" s="88">
        <v>1</v>
      </c>
      <c r="I61" s="88"/>
      <c r="J61" s="106">
        <v>20299.95</v>
      </c>
      <c r="K61" s="92">
        <v>1</v>
      </c>
      <c r="L61" s="143"/>
      <c r="M61" s="138"/>
      <c r="N61" s="97"/>
      <c r="O61" s="138"/>
      <c r="P61" s="86"/>
      <c r="Q61" s="86"/>
      <c r="R61" s="86"/>
      <c r="S61" s="86"/>
      <c r="T61" s="130">
        <v>41480</v>
      </c>
      <c r="U61" s="131">
        <v>41795</v>
      </c>
      <c r="V61" s="126">
        <v>10.5</v>
      </c>
    </row>
    <row r="62" spans="1:22" ht="38.25" x14ac:dyDescent="0.25">
      <c r="A62" s="86" t="s">
        <v>189</v>
      </c>
      <c r="B62" s="87" t="s">
        <v>366</v>
      </c>
      <c r="C62" s="88">
        <v>1</v>
      </c>
      <c r="D62" s="89">
        <v>955159</v>
      </c>
      <c r="E62" s="98" t="s">
        <v>367</v>
      </c>
      <c r="F62" s="98" t="s">
        <v>368</v>
      </c>
      <c r="G62" s="132"/>
      <c r="H62" s="132"/>
      <c r="I62" s="132">
        <v>1</v>
      </c>
      <c r="J62" s="106">
        <v>22500</v>
      </c>
      <c r="K62" s="89">
        <v>1</v>
      </c>
      <c r="L62" s="146"/>
      <c r="M62" s="147"/>
      <c r="N62" s="103"/>
      <c r="O62" s="103"/>
      <c r="P62" s="86"/>
      <c r="Q62" s="86"/>
      <c r="R62" s="86"/>
      <c r="S62" s="86"/>
      <c r="T62" s="130">
        <v>42349</v>
      </c>
      <c r="U62" s="131">
        <v>42362</v>
      </c>
      <c r="V62" s="126">
        <v>0.43333333333333335</v>
      </c>
    </row>
    <row r="63" spans="1:22" s="95" customFormat="1" ht="38.25" x14ac:dyDescent="0.25">
      <c r="A63" s="86" t="s">
        <v>189</v>
      </c>
      <c r="B63" s="87" t="s">
        <v>366</v>
      </c>
      <c r="C63" s="88">
        <v>1</v>
      </c>
      <c r="D63" s="89">
        <v>955161</v>
      </c>
      <c r="E63" s="98" t="s">
        <v>370</v>
      </c>
      <c r="F63" s="98" t="s">
        <v>371</v>
      </c>
      <c r="G63" s="132"/>
      <c r="H63" s="132"/>
      <c r="I63" s="132">
        <v>1</v>
      </c>
      <c r="J63" s="106">
        <v>19632</v>
      </c>
      <c r="K63" s="89">
        <v>2</v>
      </c>
      <c r="L63" s="146"/>
      <c r="M63" s="147"/>
      <c r="N63" s="103"/>
      <c r="O63" s="103"/>
      <c r="P63" s="103"/>
      <c r="Q63" s="103"/>
      <c r="R63" s="103"/>
      <c r="S63" s="103"/>
      <c r="T63" s="130">
        <v>42339</v>
      </c>
      <c r="U63" s="131">
        <v>42362</v>
      </c>
      <c r="V63" s="126">
        <v>0.76666666666666672</v>
      </c>
    </row>
    <row r="64" spans="1:22" ht="51" x14ac:dyDescent="0.25">
      <c r="A64" s="86" t="s">
        <v>189</v>
      </c>
      <c r="B64" s="87" t="s">
        <v>366</v>
      </c>
      <c r="C64" s="88">
        <v>1</v>
      </c>
      <c r="D64" s="89">
        <v>955163</v>
      </c>
      <c r="E64" s="98" t="s">
        <v>376</v>
      </c>
      <c r="F64" s="98" t="s">
        <v>377</v>
      </c>
      <c r="G64" s="132"/>
      <c r="H64" s="132">
        <v>1</v>
      </c>
      <c r="I64" s="132"/>
      <c r="J64" s="106">
        <v>22499.99</v>
      </c>
      <c r="K64" s="89">
        <v>1</v>
      </c>
      <c r="L64" s="148"/>
      <c r="M64" s="92">
        <v>1</v>
      </c>
      <c r="N64" s="103"/>
      <c r="O64" s="103"/>
      <c r="P64" s="86"/>
      <c r="Q64" s="86"/>
      <c r="R64" s="86"/>
      <c r="S64" s="86"/>
      <c r="T64" s="130">
        <v>42335</v>
      </c>
      <c r="U64" s="131">
        <v>42362</v>
      </c>
      <c r="V64" s="126">
        <v>0.9</v>
      </c>
    </row>
    <row r="65" spans="1:22" s="95" customFormat="1" ht="63.75" x14ac:dyDescent="0.25">
      <c r="A65" s="86" t="s">
        <v>189</v>
      </c>
      <c r="B65" s="87" t="s">
        <v>366</v>
      </c>
      <c r="C65" s="88">
        <v>1</v>
      </c>
      <c r="D65" s="89">
        <v>955164</v>
      </c>
      <c r="E65" s="98" t="s">
        <v>378</v>
      </c>
      <c r="F65" s="98" t="s">
        <v>379</v>
      </c>
      <c r="G65" s="132"/>
      <c r="H65" s="132"/>
      <c r="I65" s="132">
        <v>1</v>
      </c>
      <c r="J65" s="106">
        <v>13142.55</v>
      </c>
      <c r="K65" s="89">
        <v>1</v>
      </c>
      <c r="L65" s="146"/>
      <c r="M65" s="147"/>
      <c r="N65" s="103"/>
      <c r="O65" s="103"/>
      <c r="P65" s="103"/>
      <c r="Q65" s="103"/>
      <c r="R65" s="103"/>
      <c r="S65" s="103"/>
      <c r="T65" s="130" t="s">
        <v>424</v>
      </c>
      <c r="U65" s="131">
        <v>42349</v>
      </c>
      <c r="V65" s="126">
        <v>0.5</v>
      </c>
    </row>
    <row r="66" spans="1:22" ht="63.75" x14ac:dyDescent="0.25">
      <c r="A66" s="86" t="s">
        <v>189</v>
      </c>
      <c r="B66" s="87" t="s">
        <v>366</v>
      </c>
      <c r="C66" s="88">
        <v>1</v>
      </c>
      <c r="D66" s="89">
        <v>955165</v>
      </c>
      <c r="E66" s="98" t="s">
        <v>373</v>
      </c>
      <c r="F66" s="98" t="s">
        <v>374</v>
      </c>
      <c r="G66" s="132"/>
      <c r="H66" s="132"/>
      <c r="I66" s="132">
        <v>1</v>
      </c>
      <c r="J66" s="106">
        <v>8048.81</v>
      </c>
      <c r="K66" s="89">
        <v>1</v>
      </c>
      <c r="L66" s="146"/>
      <c r="M66" s="147"/>
      <c r="N66" s="103"/>
      <c r="O66" s="103"/>
      <c r="P66" s="86"/>
      <c r="Q66" s="86"/>
      <c r="R66" s="86"/>
      <c r="S66" s="86"/>
      <c r="T66" s="130">
        <v>42335</v>
      </c>
      <c r="U66" s="131">
        <v>42349</v>
      </c>
      <c r="V66" s="126">
        <v>0.46666666666666667</v>
      </c>
    </row>
    <row r="67" spans="1:22" s="95" customFormat="1" ht="15" customHeight="1" x14ac:dyDescent="0.25">
      <c r="A67" s="508" t="s">
        <v>425</v>
      </c>
      <c r="B67" s="508"/>
      <c r="C67" s="100">
        <f>SUM(C55:C66)</f>
        <v>12</v>
      </c>
      <c r="D67" s="508"/>
      <c r="E67" s="508"/>
      <c r="F67" s="508"/>
      <c r="G67" s="100">
        <f>SUM(G55:G66)</f>
        <v>0</v>
      </c>
      <c r="H67" s="100">
        <f t="shared" ref="H67:S67" si="23">SUM(H55:H66)</f>
        <v>6</v>
      </c>
      <c r="I67" s="100">
        <f t="shared" si="23"/>
        <v>6</v>
      </c>
      <c r="J67" s="108">
        <f t="shared" si="23"/>
        <v>213057.29499999998</v>
      </c>
      <c r="K67" s="107">
        <f>SUM(K55:K66)</f>
        <v>19</v>
      </c>
      <c r="L67" s="134">
        <f t="shared" si="23"/>
        <v>0</v>
      </c>
      <c r="M67" s="107">
        <f t="shared" si="23"/>
        <v>1</v>
      </c>
      <c r="N67" s="100">
        <f t="shared" si="23"/>
        <v>0</v>
      </c>
      <c r="O67" s="100">
        <f t="shared" si="23"/>
        <v>0</v>
      </c>
      <c r="P67" s="100">
        <f t="shared" si="23"/>
        <v>0</v>
      </c>
      <c r="Q67" s="100">
        <f t="shared" si="23"/>
        <v>0</v>
      </c>
      <c r="R67" s="100">
        <f t="shared" si="23"/>
        <v>0</v>
      </c>
      <c r="S67" s="100">
        <f t="shared" si="23"/>
        <v>0</v>
      </c>
      <c r="T67" s="500"/>
      <c r="U67" s="501"/>
      <c r="V67" s="134">
        <f t="shared" ref="V67" si="24">SUM(V55:V66)</f>
        <v>62.1</v>
      </c>
    </row>
    <row r="68" spans="1:22" s="95" customFormat="1" ht="15" customHeight="1" x14ac:dyDescent="0.25">
      <c r="A68" s="509" t="s">
        <v>426</v>
      </c>
      <c r="B68" s="509"/>
      <c r="C68" s="149">
        <f>C67+C54+C52+C50+C40+C35+C29+C27+C22+C20+C17+C15</f>
        <v>52</v>
      </c>
      <c r="D68" s="509"/>
      <c r="E68" s="509"/>
      <c r="F68" s="509"/>
      <c r="G68" s="149">
        <f t="shared" ref="G68:S68" si="25">G67+G54+G52+G50+G40+G35+G29+G27+G22+G20+G17+G15</f>
        <v>7</v>
      </c>
      <c r="H68" s="149">
        <f t="shared" si="25"/>
        <v>15</v>
      </c>
      <c r="I68" s="149">
        <f t="shared" si="25"/>
        <v>30</v>
      </c>
      <c r="J68" s="150">
        <f t="shared" si="25"/>
        <v>3642303.6749999998</v>
      </c>
      <c r="K68" s="151">
        <f>K67+K54+K52+K50+K40+K35+K29+K27+K22+K20+K17+K15</f>
        <v>161</v>
      </c>
      <c r="L68" s="152">
        <f t="shared" si="25"/>
        <v>68.022999999999996</v>
      </c>
      <c r="M68" s="151">
        <f t="shared" si="25"/>
        <v>3</v>
      </c>
      <c r="N68" s="149">
        <f t="shared" si="25"/>
        <v>0</v>
      </c>
      <c r="O68" s="149">
        <f t="shared" si="25"/>
        <v>1</v>
      </c>
      <c r="P68" s="149">
        <f t="shared" si="25"/>
        <v>1</v>
      </c>
      <c r="Q68" s="149">
        <f t="shared" si="25"/>
        <v>2</v>
      </c>
      <c r="R68" s="149">
        <f t="shared" si="25"/>
        <v>6</v>
      </c>
      <c r="S68" s="149">
        <f t="shared" si="25"/>
        <v>5</v>
      </c>
      <c r="T68" s="510"/>
      <c r="U68" s="511"/>
      <c r="V68" s="152">
        <f t="shared" ref="V68" si="26">V67+V54+V52+V50+V40+V35+V29+V27+V22+V20+V17+V15</f>
        <v>838.0333333333333</v>
      </c>
    </row>
    <row r="69" spans="1:22" s="95" customFormat="1" ht="15" customHeight="1" x14ac:dyDescent="0.25">
      <c r="A69" s="366"/>
      <c r="B69" s="366"/>
      <c r="C69" s="366"/>
      <c r="D69" s="366"/>
      <c r="E69" s="366"/>
      <c r="F69" s="366"/>
      <c r="G69" s="484">
        <f>G68+H68+I68</f>
        <v>52</v>
      </c>
      <c r="H69" s="484"/>
      <c r="I69" s="484"/>
      <c r="J69" s="367"/>
      <c r="K69" s="368"/>
      <c r="L69" s="369"/>
      <c r="M69" s="368"/>
      <c r="N69" s="366"/>
      <c r="O69" s="366"/>
      <c r="P69" s="366"/>
      <c r="Q69" s="366"/>
      <c r="R69" s="366"/>
      <c r="S69" s="366"/>
      <c r="T69" s="370"/>
      <c r="U69" s="370"/>
      <c r="V69" s="369"/>
    </row>
    <row r="71" spans="1:22" x14ac:dyDescent="0.25">
      <c r="C71" s="87">
        <f>C35+C29+C27+C22+C20+C17+C15</f>
        <v>25</v>
      </c>
      <c r="D71" s="484" t="s">
        <v>84</v>
      </c>
      <c r="E71" s="484"/>
      <c r="F71" s="484"/>
      <c r="G71" s="88">
        <f>G35+G29+G27+G22+G20+G17+G15</f>
        <v>5</v>
      </c>
      <c r="H71" s="88">
        <f t="shared" ref="H71:V71" si="27">H35+H29+H27+H22+H20+H17+H15</f>
        <v>5</v>
      </c>
      <c r="I71" s="88">
        <f t="shared" si="27"/>
        <v>15</v>
      </c>
      <c r="J71" s="106">
        <f t="shared" si="27"/>
        <v>2560602.4500000002</v>
      </c>
      <c r="K71" s="88">
        <f t="shared" si="27"/>
        <v>105</v>
      </c>
      <c r="L71" s="133">
        <f t="shared" si="27"/>
        <v>68.022999999999996</v>
      </c>
      <c r="M71" s="88">
        <f t="shared" si="27"/>
        <v>2</v>
      </c>
      <c r="N71" s="88">
        <f t="shared" si="27"/>
        <v>0</v>
      </c>
      <c r="O71" s="88">
        <f t="shared" si="27"/>
        <v>1</v>
      </c>
      <c r="P71" s="88">
        <f t="shared" si="27"/>
        <v>1</v>
      </c>
      <c r="Q71" s="88">
        <f t="shared" si="27"/>
        <v>2</v>
      </c>
      <c r="R71" s="88">
        <f t="shared" si="27"/>
        <v>6</v>
      </c>
      <c r="S71" s="88">
        <f t="shared" si="27"/>
        <v>5</v>
      </c>
      <c r="T71" s="514"/>
      <c r="U71" s="515"/>
      <c r="V71" s="126">
        <f t="shared" si="27"/>
        <v>460.23333333333335</v>
      </c>
    </row>
    <row r="72" spans="1:22" ht="12.75" customHeight="1" x14ac:dyDescent="0.25">
      <c r="C72" s="86">
        <f>C67+C54+C52+C50+C40</f>
        <v>27</v>
      </c>
      <c r="D72" s="484" t="s">
        <v>89</v>
      </c>
      <c r="E72" s="484"/>
      <c r="F72" s="484"/>
      <c r="G72" s="153">
        <f>G67+G54+G52+G50+G40</f>
        <v>2</v>
      </c>
      <c r="H72" s="153">
        <f>H67+H54+H52+H50+H40</f>
        <v>10</v>
      </c>
      <c r="I72" s="153">
        <f>I67+I54+I52+I50+I40</f>
        <v>15</v>
      </c>
      <c r="J72" s="106">
        <f t="shared" ref="J72:S72" si="28">J67+J54+J52+J50+J40</f>
        <v>1081701.2250000001</v>
      </c>
      <c r="K72" s="153">
        <f t="shared" si="28"/>
        <v>56</v>
      </c>
      <c r="L72" s="133">
        <f t="shared" si="28"/>
        <v>0</v>
      </c>
      <c r="M72" s="153">
        <f t="shared" si="28"/>
        <v>1</v>
      </c>
      <c r="N72" s="153">
        <f t="shared" si="28"/>
        <v>0</v>
      </c>
      <c r="O72" s="153">
        <f t="shared" si="28"/>
        <v>0</v>
      </c>
      <c r="P72" s="153">
        <f t="shared" si="28"/>
        <v>0</v>
      </c>
      <c r="Q72" s="153">
        <f t="shared" si="28"/>
        <v>0</v>
      </c>
      <c r="R72" s="153">
        <f t="shared" si="28"/>
        <v>0</v>
      </c>
      <c r="S72" s="153">
        <f t="shared" si="28"/>
        <v>0</v>
      </c>
      <c r="T72" s="516"/>
      <c r="U72" s="517"/>
      <c r="V72" s="126">
        <f>V67+V54+V52+V50+V40</f>
        <v>377.8</v>
      </c>
    </row>
    <row r="73" spans="1:22" x14ac:dyDescent="0.25">
      <c r="C73" s="154">
        <f>SUM(C71:C72)</f>
        <v>52</v>
      </c>
      <c r="D73" s="518" t="s">
        <v>382</v>
      </c>
      <c r="E73" s="518"/>
      <c r="F73" s="518"/>
      <c r="G73" s="155">
        <f>SUM(G71:G72)</f>
        <v>7</v>
      </c>
      <c r="H73" s="155">
        <f t="shared" ref="H73:S73" si="29">SUM(H71:H72)</f>
        <v>15</v>
      </c>
      <c r="I73" s="155">
        <f t="shared" si="29"/>
        <v>30</v>
      </c>
      <c r="J73" s="156">
        <f t="shared" si="29"/>
        <v>3642303.6750000003</v>
      </c>
      <c r="K73" s="155">
        <f t="shared" si="29"/>
        <v>161</v>
      </c>
      <c r="L73" s="157">
        <f t="shared" si="29"/>
        <v>68.022999999999996</v>
      </c>
      <c r="M73" s="155">
        <f t="shared" si="29"/>
        <v>3</v>
      </c>
      <c r="N73" s="155">
        <f t="shared" si="29"/>
        <v>0</v>
      </c>
      <c r="O73" s="155">
        <f t="shared" si="29"/>
        <v>1</v>
      </c>
      <c r="P73" s="155">
        <f t="shared" si="29"/>
        <v>1</v>
      </c>
      <c r="Q73" s="155">
        <f t="shared" si="29"/>
        <v>2</v>
      </c>
      <c r="R73" s="155">
        <f t="shared" si="29"/>
        <v>6</v>
      </c>
      <c r="S73" s="155">
        <f t="shared" si="29"/>
        <v>5</v>
      </c>
      <c r="T73" s="519"/>
      <c r="U73" s="520"/>
      <c r="V73" s="158">
        <f t="shared" ref="V73" si="30">SUM(V71:V72)</f>
        <v>838.0333333333333</v>
      </c>
    </row>
    <row r="75" spans="1:22" ht="15" customHeight="1" x14ac:dyDescent="0.25">
      <c r="G75" s="484" t="s">
        <v>427</v>
      </c>
      <c r="H75" s="484"/>
      <c r="I75" s="484"/>
      <c r="J75" s="160">
        <v>37656</v>
      </c>
      <c r="M75" s="162"/>
      <c r="R75" s="512" t="s">
        <v>428</v>
      </c>
      <c r="S75" s="512"/>
      <c r="T75" s="512"/>
      <c r="U75" s="512"/>
      <c r="V75" s="163" t="s">
        <v>429</v>
      </c>
    </row>
    <row r="76" spans="1:22" x14ac:dyDescent="0.25">
      <c r="R76" s="513" t="s">
        <v>383</v>
      </c>
      <c r="S76" s="513"/>
      <c r="T76" s="513"/>
      <c r="U76" s="513"/>
      <c r="V76" s="166">
        <f>V71/25</f>
        <v>18.409333333333333</v>
      </c>
    </row>
    <row r="77" spans="1:22" x14ac:dyDescent="0.25">
      <c r="R77" s="513" t="s">
        <v>384</v>
      </c>
      <c r="S77" s="513"/>
      <c r="T77" s="513"/>
      <c r="U77" s="513"/>
      <c r="V77" s="166">
        <f>V72/17</f>
        <v>22.223529411764705</v>
      </c>
    </row>
  </sheetData>
  <mergeCells count="65">
    <mergeCell ref="R76:U76"/>
    <mergeCell ref="R77:U77"/>
    <mergeCell ref="D71:F71"/>
    <mergeCell ref="T71:U71"/>
    <mergeCell ref="D72:F72"/>
    <mergeCell ref="T72:U72"/>
    <mergeCell ref="D73:F73"/>
    <mergeCell ref="T73:U73"/>
    <mergeCell ref="A68:B68"/>
    <mergeCell ref="D68:F68"/>
    <mergeCell ref="T68:U68"/>
    <mergeCell ref="G75:I75"/>
    <mergeCell ref="R75:U75"/>
    <mergeCell ref="G69:I69"/>
    <mergeCell ref="A54:B54"/>
    <mergeCell ref="D54:F54"/>
    <mergeCell ref="T54:U54"/>
    <mergeCell ref="A67:B67"/>
    <mergeCell ref="D67:F67"/>
    <mergeCell ref="T67:U67"/>
    <mergeCell ref="A50:B50"/>
    <mergeCell ref="D50:F50"/>
    <mergeCell ref="T50:U50"/>
    <mergeCell ref="A52:B52"/>
    <mergeCell ref="D52:F52"/>
    <mergeCell ref="T52:U52"/>
    <mergeCell ref="A35:B35"/>
    <mergeCell ref="D35:F35"/>
    <mergeCell ref="T35:U35"/>
    <mergeCell ref="A40:B40"/>
    <mergeCell ref="D40:F40"/>
    <mergeCell ref="T40:U40"/>
    <mergeCell ref="A27:B27"/>
    <mergeCell ref="D27:F27"/>
    <mergeCell ref="T27:U27"/>
    <mergeCell ref="A29:B29"/>
    <mergeCell ref="D29:F29"/>
    <mergeCell ref="T29:U29"/>
    <mergeCell ref="A20:B20"/>
    <mergeCell ref="D20:F20"/>
    <mergeCell ref="T20:U20"/>
    <mergeCell ref="A22:B22"/>
    <mergeCell ref="D22:F22"/>
    <mergeCell ref="T22:U22"/>
    <mergeCell ref="A17:B17"/>
    <mergeCell ref="D17:F17"/>
    <mergeCell ref="T17:U17"/>
    <mergeCell ref="A15:B15"/>
    <mergeCell ref="D15:F15"/>
    <mergeCell ref="T15:U15"/>
    <mergeCell ref="A1:V1"/>
    <mergeCell ref="A2:A3"/>
    <mergeCell ref="B2:B3"/>
    <mergeCell ref="C2:C3"/>
    <mergeCell ref="D2:D3"/>
    <mergeCell ref="E2:E3"/>
    <mergeCell ref="F2:F3"/>
    <mergeCell ref="G2:I2"/>
    <mergeCell ref="J2:K2"/>
    <mergeCell ref="L2:L3"/>
    <mergeCell ref="M2:N2"/>
    <mergeCell ref="O2:Q2"/>
    <mergeCell ref="R2:S2"/>
    <mergeCell ref="T2:U2"/>
    <mergeCell ref="V2:V3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selection activeCell="D15" sqref="D15:F15"/>
    </sheetView>
  </sheetViews>
  <sheetFormatPr defaultRowHeight="12" x14ac:dyDescent="0.25"/>
  <cols>
    <col min="1" max="1" width="7.7109375" style="216" customWidth="1"/>
    <col min="2" max="2" width="8.7109375" style="216" customWidth="1"/>
    <col min="3" max="3" width="7.140625" style="216" customWidth="1"/>
    <col min="4" max="4" width="30.5703125" style="216" customWidth="1"/>
    <col min="5" max="5" width="47" style="216" customWidth="1"/>
    <col min="6" max="6" width="26.28515625" style="216" customWidth="1"/>
    <col min="7" max="7" width="6.28515625" style="219" customWidth="1"/>
    <col min="8" max="8" width="6" style="219" customWidth="1"/>
    <col min="9" max="9" width="5.85546875" style="219" customWidth="1"/>
    <col min="10" max="10" width="10.85546875" style="216" customWidth="1"/>
    <col min="11" max="11" width="10.5703125" style="216" customWidth="1"/>
    <col min="12" max="12" width="6.85546875" style="220" customWidth="1"/>
    <col min="13" max="13" width="7" style="220" customWidth="1"/>
    <col min="14" max="14" width="9.28515625" style="220" customWidth="1"/>
    <col min="15" max="227" width="9.140625" style="216"/>
    <col min="228" max="228" width="3.85546875" style="216" customWidth="1"/>
    <col min="229" max="229" width="6.140625" style="216" customWidth="1"/>
    <col min="230" max="230" width="15.42578125" style="216" customWidth="1"/>
    <col min="231" max="231" width="28.140625" style="216" customWidth="1"/>
    <col min="232" max="232" width="10.5703125" style="216" customWidth="1"/>
    <col min="233" max="233" width="11.5703125" style="216" customWidth="1"/>
    <col min="234" max="483" width="9.140625" style="216"/>
    <col min="484" max="484" width="3.85546875" style="216" customWidth="1"/>
    <col min="485" max="485" width="6.140625" style="216" customWidth="1"/>
    <col min="486" max="486" width="15.42578125" style="216" customWidth="1"/>
    <col min="487" max="487" width="28.140625" style="216" customWidth="1"/>
    <col min="488" max="488" width="10.5703125" style="216" customWidth="1"/>
    <col min="489" max="489" width="11.5703125" style="216" customWidth="1"/>
    <col min="490" max="739" width="9.140625" style="216"/>
    <col min="740" max="740" width="3.85546875" style="216" customWidth="1"/>
    <col min="741" max="741" width="6.140625" style="216" customWidth="1"/>
    <col min="742" max="742" width="15.42578125" style="216" customWidth="1"/>
    <col min="743" max="743" width="28.140625" style="216" customWidth="1"/>
    <col min="744" max="744" width="10.5703125" style="216" customWidth="1"/>
    <col min="745" max="745" width="11.5703125" style="216" customWidth="1"/>
    <col min="746" max="995" width="9.140625" style="216"/>
    <col min="996" max="996" width="3.85546875" style="216" customWidth="1"/>
    <col min="997" max="997" width="6.140625" style="216" customWidth="1"/>
    <col min="998" max="998" width="15.42578125" style="216" customWidth="1"/>
    <col min="999" max="999" width="28.140625" style="216" customWidth="1"/>
    <col min="1000" max="1000" width="10.5703125" style="216" customWidth="1"/>
    <col min="1001" max="1001" width="11.5703125" style="216" customWidth="1"/>
    <col min="1002" max="1251" width="9.140625" style="216"/>
    <col min="1252" max="1252" width="3.85546875" style="216" customWidth="1"/>
    <col min="1253" max="1253" width="6.140625" style="216" customWidth="1"/>
    <col min="1254" max="1254" width="15.42578125" style="216" customWidth="1"/>
    <col min="1255" max="1255" width="28.140625" style="216" customWidth="1"/>
    <col min="1256" max="1256" width="10.5703125" style="216" customWidth="1"/>
    <col min="1257" max="1257" width="11.5703125" style="216" customWidth="1"/>
    <col min="1258" max="1507" width="9.140625" style="216"/>
    <col min="1508" max="1508" width="3.85546875" style="216" customWidth="1"/>
    <col min="1509" max="1509" width="6.140625" style="216" customWidth="1"/>
    <col min="1510" max="1510" width="15.42578125" style="216" customWidth="1"/>
    <col min="1511" max="1511" width="28.140625" style="216" customWidth="1"/>
    <col min="1512" max="1512" width="10.5703125" style="216" customWidth="1"/>
    <col min="1513" max="1513" width="11.5703125" style="216" customWidth="1"/>
    <col min="1514" max="1763" width="9.140625" style="216"/>
    <col min="1764" max="1764" width="3.85546875" style="216" customWidth="1"/>
    <col min="1765" max="1765" width="6.140625" style="216" customWidth="1"/>
    <col min="1766" max="1766" width="15.42578125" style="216" customWidth="1"/>
    <col min="1767" max="1767" width="28.140625" style="216" customWidth="1"/>
    <col min="1768" max="1768" width="10.5703125" style="216" customWidth="1"/>
    <col min="1769" max="1769" width="11.5703125" style="216" customWidth="1"/>
    <col min="1770" max="2019" width="9.140625" style="216"/>
    <col min="2020" max="2020" width="3.85546875" style="216" customWidth="1"/>
    <col min="2021" max="2021" width="6.140625" style="216" customWidth="1"/>
    <col min="2022" max="2022" width="15.42578125" style="216" customWidth="1"/>
    <col min="2023" max="2023" width="28.140625" style="216" customWidth="1"/>
    <col min="2024" max="2024" width="10.5703125" style="216" customWidth="1"/>
    <col min="2025" max="2025" width="11.5703125" style="216" customWidth="1"/>
    <col min="2026" max="2275" width="9.140625" style="216"/>
    <col min="2276" max="2276" width="3.85546875" style="216" customWidth="1"/>
    <col min="2277" max="2277" width="6.140625" style="216" customWidth="1"/>
    <col min="2278" max="2278" width="15.42578125" style="216" customWidth="1"/>
    <col min="2279" max="2279" width="28.140625" style="216" customWidth="1"/>
    <col min="2280" max="2280" width="10.5703125" style="216" customWidth="1"/>
    <col min="2281" max="2281" width="11.5703125" style="216" customWidth="1"/>
    <col min="2282" max="2531" width="9.140625" style="216"/>
    <col min="2532" max="2532" width="3.85546875" style="216" customWidth="1"/>
    <col min="2533" max="2533" width="6.140625" style="216" customWidth="1"/>
    <col min="2534" max="2534" width="15.42578125" style="216" customWidth="1"/>
    <col min="2535" max="2535" width="28.140625" style="216" customWidth="1"/>
    <col min="2536" max="2536" width="10.5703125" style="216" customWidth="1"/>
    <col min="2537" max="2537" width="11.5703125" style="216" customWidth="1"/>
    <col min="2538" max="2787" width="9.140625" style="216"/>
    <col min="2788" max="2788" width="3.85546875" style="216" customWidth="1"/>
    <col min="2789" max="2789" width="6.140625" style="216" customWidth="1"/>
    <col min="2790" max="2790" width="15.42578125" style="216" customWidth="1"/>
    <col min="2791" max="2791" width="28.140625" style="216" customWidth="1"/>
    <col min="2792" max="2792" width="10.5703125" style="216" customWidth="1"/>
    <col min="2793" max="2793" width="11.5703125" style="216" customWidth="1"/>
    <col min="2794" max="3043" width="9.140625" style="216"/>
    <col min="3044" max="3044" width="3.85546875" style="216" customWidth="1"/>
    <col min="3045" max="3045" width="6.140625" style="216" customWidth="1"/>
    <col min="3046" max="3046" width="15.42578125" style="216" customWidth="1"/>
    <col min="3047" max="3047" width="28.140625" style="216" customWidth="1"/>
    <col min="3048" max="3048" width="10.5703125" style="216" customWidth="1"/>
    <col min="3049" max="3049" width="11.5703125" style="216" customWidth="1"/>
    <col min="3050" max="3299" width="9.140625" style="216"/>
    <col min="3300" max="3300" width="3.85546875" style="216" customWidth="1"/>
    <col min="3301" max="3301" width="6.140625" style="216" customWidth="1"/>
    <col min="3302" max="3302" width="15.42578125" style="216" customWidth="1"/>
    <col min="3303" max="3303" width="28.140625" style="216" customWidth="1"/>
    <col min="3304" max="3304" width="10.5703125" style="216" customWidth="1"/>
    <col min="3305" max="3305" width="11.5703125" style="216" customWidth="1"/>
    <col min="3306" max="3555" width="9.140625" style="216"/>
    <col min="3556" max="3556" width="3.85546875" style="216" customWidth="1"/>
    <col min="3557" max="3557" width="6.140625" style="216" customWidth="1"/>
    <col min="3558" max="3558" width="15.42578125" style="216" customWidth="1"/>
    <col min="3559" max="3559" width="28.140625" style="216" customWidth="1"/>
    <col min="3560" max="3560" width="10.5703125" style="216" customWidth="1"/>
    <col min="3561" max="3561" width="11.5703125" style="216" customWidth="1"/>
    <col min="3562" max="3811" width="9.140625" style="216"/>
    <col min="3812" max="3812" width="3.85546875" style="216" customWidth="1"/>
    <col min="3813" max="3813" width="6.140625" style="216" customWidth="1"/>
    <col min="3814" max="3814" width="15.42578125" style="216" customWidth="1"/>
    <col min="3815" max="3815" width="28.140625" style="216" customWidth="1"/>
    <col min="3816" max="3816" width="10.5703125" style="216" customWidth="1"/>
    <col min="3817" max="3817" width="11.5703125" style="216" customWidth="1"/>
    <col min="3818" max="4067" width="9.140625" style="216"/>
    <col min="4068" max="4068" width="3.85546875" style="216" customWidth="1"/>
    <col min="4069" max="4069" width="6.140625" style="216" customWidth="1"/>
    <col min="4070" max="4070" width="15.42578125" style="216" customWidth="1"/>
    <col min="4071" max="4071" width="28.140625" style="216" customWidth="1"/>
    <col min="4072" max="4072" width="10.5703125" style="216" customWidth="1"/>
    <col min="4073" max="4073" width="11.5703125" style="216" customWidth="1"/>
    <col min="4074" max="4323" width="9.140625" style="216"/>
    <col min="4324" max="4324" width="3.85546875" style="216" customWidth="1"/>
    <col min="4325" max="4325" width="6.140625" style="216" customWidth="1"/>
    <col min="4326" max="4326" width="15.42578125" style="216" customWidth="1"/>
    <col min="4327" max="4327" width="28.140625" style="216" customWidth="1"/>
    <col min="4328" max="4328" width="10.5703125" style="216" customWidth="1"/>
    <col min="4329" max="4329" width="11.5703125" style="216" customWidth="1"/>
    <col min="4330" max="4579" width="9.140625" style="216"/>
    <col min="4580" max="4580" width="3.85546875" style="216" customWidth="1"/>
    <col min="4581" max="4581" width="6.140625" style="216" customWidth="1"/>
    <col min="4582" max="4582" width="15.42578125" style="216" customWidth="1"/>
    <col min="4583" max="4583" width="28.140625" style="216" customWidth="1"/>
    <col min="4584" max="4584" width="10.5703125" style="216" customWidth="1"/>
    <col min="4585" max="4585" width="11.5703125" style="216" customWidth="1"/>
    <col min="4586" max="4835" width="9.140625" style="216"/>
    <col min="4836" max="4836" width="3.85546875" style="216" customWidth="1"/>
    <col min="4837" max="4837" width="6.140625" style="216" customWidth="1"/>
    <col min="4838" max="4838" width="15.42578125" style="216" customWidth="1"/>
    <col min="4839" max="4839" width="28.140625" style="216" customWidth="1"/>
    <col min="4840" max="4840" width="10.5703125" style="216" customWidth="1"/>
    <col min="4841" max="4841" width="11.5703125" style="216" customWidth="1"/>
    <col min="4842" max="5091" width="9.140625" style="216"/>
    <col min="5092" max="5092" width="3.85546875" style="216" customWidth="1"/>
    <col min="5093" max="5093" width="6.140625" style="216" customWidth="1"/>
    <col min="5094" max="5094" width="15.42578125" style="216" customWidth="1"/>
    <col min="5095" max="5095" width="28.140625" style="216" customWidth="1"/>
    <col min="5096" max="5096" width="10.5703125" style="216" customWidth="1"/>
    <col min="5097" max="5097" width="11.5703125" style="216" customWidth="1"/>
    <col min="5098" max="5347" width="9.140625" style="216"/>
    <col min="5348" max="5348" width="3.85546875" style="216" customWidth="1"/>
    <col min="5349" max="5349" width="6.140625" style="216" customWidth="1"/>
    <col min="5350" max="5350" width="15.42578125" style="216" customWidth="1"/>
    <col min="5351" max="5351" width="28.140625" style="216" customWidth="1"/>
    <col min="5352" max="5352" width="10.5703125" style="216" customWidth="1"/>
    <col min="5353" max="5353" width="11.5703125" style="216" customWidth="1"/>
    <col min="5354" max="5603" width="9.140625" style="216"/>
    <col min="5604" max="5604" width="3.85546875" style="216" customWidth="1"/>
    <col min="5605" max="5605" width="6.140625" style="216" customWidth="1"/>
    <col min="5606" max="5606" width="15.42578125" style="216" customWidth="1"/>
    <col min="5607" max="5607" width="28.140625" style="216" customWidth="1"/>
    <col min="5608" max="5608" width="10.5703125" style="216" customWidth="1"/>
    <col min="5609" max="5609" width="11.5703125" style="216" customWidth="1"/>
    <col min="5610" max="5859" width="9.140625" style="216"/>
    <col min="5860" max="5860" width="3.85546875" style="216" customWidth="1"/>
    <col min="5861" max="5861" width="6.140625" style="216" customWidth="1"/>
    <col min="5862" max="5862" width="15.42578125" style="216" customWidth="1"/>
    <col min="5863" max="5863" width="28.140625" style="216" customWidth="1"/>
    <col min="5864" max="5864" width="10.5703125" style="216" customWidth="1"/>
    <col min="5865" max="5865" width="11.5703125" style="216" customWidth="1"/>
    <col min="5866" max="6115" width="9.140625" style="216"/>
    <col min="6116" max="6116" width="3.85546875" style="216" customWidth="1"/>
    <col min="6117" max="6117" width="6.140625" style="216" customWidth="1"/>
    <col min="6118" max="6118" width="15.42578125" style="216" customWidth="1"/>
    <col min="6119" max="6119" width="28.140625" style="216" customWidth="1"/>
    <col min="6120" max="6120" width="10.5703125" style="216" customWidth="1"/>
    <col min="6121" max="6121" width="11.5703125" style="216" customWidth="1"/>
    <col min="6122" max="6371" width="9.140625" style="216"/>
    <col min="6372" max="6372" width="3.85546875" style="216" customWidth="1"/>
    <col min="6373" max="6373" width="6.140625" style="216" customWidth="1"/>
    <col min="6374" max="6374" width="15.42578125" style="216" customWidth="1"/>
    <col min="6375" max="6375" width="28.140625" style="216" customWidth="1"/>
    <col min="6376" max="6376" width="10.5703125" style="216" customWidth="1"/>
    <col min="6377" max="6377" width="11.5703125" style="216" customWidth="1"/>
    <col min="6378" max="6627" width="9.140625" style="216"/>
    <col min="6628" max="6628" width="3.85546875" style="216" customWidth="1"/>
    <col min="6629" max="6629" width="6.140625" style="216" customWidth="1"/>
    <col min="6630" max="6630" width="15.42578125" style="216" customWidth="1"/>
    <col min="6631" max="6631" width="28.140625" style="216" customWidth="1"/>
    <col min="6632" max="6632" width="10.5703125" style="216" customWidth="1"/>
    <col min="6633" max="6633" width="11.5703125" style="216" customWidth="1"/>
    <col min="6634" max="6883" width="9.140625" style="216"/>
    <col min="6884" max="6884" width="3.85546875" style="216" customWidth="1"/>
    <col min="6885" max="6885" width="6.140625" style="216" customWidth="1"/>
    <col min="6886" max="6886" width="15.42578125" style="216" customWidth="1"/>
    <col min="6887" max="6887" width="28.140625" style="216" customWidth="1"/>
    <col min="6888" max="6888" width="10.5703125" style="216" customWidth="1"/>
    <col min="6889" max="6889" width="11.5703125" style="216" customWidth="1"/>
    <col min="6890" max="7139" width="9.140625" style="216"/>
    <col min="7140" max="7140" width="3.85546875" style="216" customWidth="1"/>
    <col min="7141" max="7141" width="6.140625" style="216" customWidth="1"/>
    <col min="7142" max="7142" width="15.42578125" style="216" customWidth="1"/>
    <col min="7143" max="7143" width="28.140625" style="216" customWidth="1"/>
    <col min="7144" max="7144" width="10.5703125" style="216" customWidth="1"/>
    <col min="7145" max="7145" width="11.5703125" style="216" customWidth="1"/>
    <col min="7146" max="7395" width="9.140625" style="216"/>
    <col min="7396" max="7396" width="3.85546875" style="216" customWidth="1"/>
    <col min="7397" max="7397" width="6.140625" style="216" customWidth="1"/>
    <col min="7398" max="7398" width="15.42578125" style="216" customWidth="1"/>
    <col min="7399" max="7399" width="28.140625" style="216" customWidth="1"/>
    <col min="7400" max="7400" width="10.5703125" style="216" customWidth="1"/>
    <col min="7401" max="7401" width="11.5703125" style="216" customWidth="1"/>
    <col min="7402" max="7651" width="9.140625" style="216"/>
    <col min="7652" max="7652" width="3.85546875" style="216" customWidth="1"/>
    <col min="7653" max="7653" width="6.140625" style="216" customWidth="1"/>
    <col min="7654" max="7654" width="15.42578125" style="216" customWidth="1"/>
    <col min="7655" max="7655" width="28.140625" style="216" customWidth="1"/>
    <col min="7656" max="7656" width="10.5703125" style="216" customWidth="1"/>
    <col min="7657" max="7657" width="11.5703125" style="216" customWidth="1"/>
    <col min="7658" max="7907" width="9.140625" style="216"/>
    <col min="7908" max="7908" width="3.85546875" style="216" customWidth="1"/>
    <col min="7909" max="7909" width="6.140625" style="216" customWidth="1"/>
    <col min="7910" max="7910" width="15.42578125" style="216" customWidth="1"/>
    <col min="7911" max="7911" width="28.140625" style="216" customWidth="1"/>
    <col min="7912" max="7912" width="10.5703125" style="216" customWidth="1"/>
    <col min="7913" max="7913" width="11.5703125" style="216" customWidth="1"/>
    <col min="7914" max="8163" width="9.140625" style="216"/>
    <col min="8164" max="8164" width="3.85546875" style="216" customWidth="1"/>
    <col min="8165" max="8165" width="6.140625" style="216" customWidth="1"/>
    <col min="8166" max="8166" width="15.42578125" style="216" customWidth="1"/>
    <col min="8167" max="8167" width="28.140625" style="216" customWidth="1"/>
    <col min="8168" max="8168" width="10.5703125" style="216" customWidth="1"/>
    <col min="8169" max="8169" width="11.5703125" style="216" customWidth="1"/>
    <col min="8170" max="8419" width="9.140625" style="216"/>
    <col min="8420" max="8420" width="3.85546875" style="216" customWidth="1"/>
    <col min="8421" max="8421" width="6.140625" style="216" customWidth="1"/>
    <col min="8422" max="8422" width="15.42578125" style="216" customWidth="1"/>
    <col min="8423" max="8423" width="28.140625" style="216" customWidth="1"/>
    <col min="8424" max="8424" width="10.5703125" style="216" customWidth="1"/>
    <col min="8425" max="8425" width="11.5703125" style="216" customWidth="1"/>
    <col min="8426" max="8675" width="9.140625" style="216"/>
    <col min="8676" max="8676" width="3.85546875" style="216" customWidth="1"/>
    <col min="8677" max="8677" width="6.140625" style="216" customWidth="1"/>
    <col min="8678" max="8678" width="15.42578125" style="216" customWidth="1"/>
    <col min="8679" max="8679" width="28.140625" style="216" customWidth="1"/>
    <col min="8680" max="8680" width="10.5703125" style="216" customWidth="1"/>
    <col min="8681" max="8681" width="11.5703125" style="216" customWidth="1"/>
    <col min="8682" max="8931" width="9.140625" style="216"/>
    <col min="8932" max="8932" width="3.85546875" style="216" customWidth="1"/>
    <col min="8933" max="8933" width="6.140625" style="216" customWidth="1"/>
    <col min="8934" max="8934" width="15.42578125" style="216" customWidth="1"/>
    <col min="8935" max="8935" width="28.140625" style="216" customWidth="1"/>
    <col min="8936" max="8936" width="10.5703125" style="216" customWidth="1"/>
    <col min="8937" max="8937" width="11.5703125" style="216" customWidth="1"/>
    <col min="8938" max="9187" width="9.140625" style="216"/>
    <col min="9188" max="9188" width="3.85546875" style="216" customWidth="1"/>
    <col min="9189" max="9189" width="6.140625" style="216" customWidth="1"/>
    <col min="9190" max="9190" width="15.42578125" style="216" customWidth="1"/>
    <col min="9191" max="9191" width="28.140625" style="216" customWidth="1"/>
    <col min="9192" max="9192" width="10.5703125" style="216" customWidth="1"/>
    <col min="9193" max="9193" width="11.5703125" style="216" customWidth="1"/>
    <col min="9194" max="9443" width="9.140625" style="216"/>
    <col min="9444" max="9444" width="3.85546875" style="216" customWidth="1"/>
    <col min="9445" max="9445" width="6.140625" style="216" customWidth="1"/>
    <col min="9446" max="9446" width="15.42578125" style="216" customWidth="1"/>
    <col min="9447" max="9447" width="28.140625" style="216" customWidth="1"/>
    <col min="9448" max="9448" width="10.5703125" style="216" customWidth="1"/>
    <col min="9449" max="9449" width="11.5703125" style="216" customWidth="1"/>
    <col min="9450" max="9699" width="9.140625" style="216"/>
    <col min="9700" max="9700" width="3.85546875" style="216" customWidth="1"/>
    <col min="9701" max="9701" width="6.140625" style="216" customWidth="1"/>
    <col min="9702" max="9702" width="15.42578125" style="216" customWidth="1"/>
    <col min="9703" max="9703" width="28.140625" style="216" customWidth="1"/>
    <col min="9704" max="9704" width="10.5703125" style="216" customWidth="1"/>
    <col min="9705" max="9705" width="11.5703125" style="216" customWidth="1"/>
    <col min="9706" max="9955" width="9.140625" style="216"/>
    <col min="9956" max="9956" width="3.85546875" style="216" customWidth="1"/>
    <col min="9957" max="9957" width="6.140625" style="216" customWidth="1"/>
    <col min="9958" max="9958" width="15.42578125" style="216" customWidth="1"/>
    <col min="9959" max="9959" width="28.140625" style="216" customWidth="1"/>
    <col min="9960" max="9960" width="10.5703125" style="216" customWidth="1"/>
    <col min="9961" max="9961" width="11.5703125" style="216" customWidth="1"/>
    <col min="9962" max="10211" width="9.140625" style="216"/>
    <col min="10212" max="10212" width="3.85546875" style="216" customWidth="1"/>
    <col min="10213" max="10213" width="6.140625" style="216" customWidth="1"/>
    <col min="10214" max="10214" width="15.42578125" style="216" customWidth="1"/>
    <col min="10215" max="10215" width="28.140625" style="216" customWidth="1"/>
    <col min="10216" max="10216" width="10.5703125" style="216" customWidth="1"/>
    <col min="10217" max="10217" width="11.5703125" style="216" customWidth="1"/>
    <col min="10218" max="10467" width="9.140625" style="216"/>
    <col min="10468" max="10468" width="3.85546875" style="216" customWidth="1"/>
    <col min="10469" max="10469" width="6.140625" style="216" customWidth="1"/>
    <col min="10470" max="10470" width="15.42578125" style="216" customWidth="1"/>
    <col min="10471" max="10471" width="28.140625" style="216" customWidth="1"/>
    <col min="10472" max="10472" width="10.5703125" style="216" customWidth="1"/>
    <col min="10473" max="10473" width="11.5703125" style="216" customWidth="1"/>
    <col min="10474" max="10723" width="9.140625" style="216"/>
    <col min="10724" max="10724" width="3.85546875" style="216" customWidth="1"/>
    <col min="10725" max="10725" width="6.140625" style="216" customWidth="1"/>
    <col min="10726" max="10726" width="15.42578125" style="216" customWidth="1"/>
    <col min="10727" max="10727" width="28.140625" style="216" customWidth="1"/>
    <col min="10728" max="10728" width="10.5703125" style="216" customWidth="1"/>
    <col min="10729" max="10729" width="11.5703125" style="216" customWidth="1"/>
    <col min="10730" max="10979" width="9.140625" style="216"/>
    <col min="10980" max="10980" width="3.85546875" style="216" customWidth="1"/>
    <col min="10981" max="10981" width="6.140625" style="216" customWidth="1"/>
    <col min="10982" max="10982" width="15.42578125" style="216" customWidth="1"/>
    <col min="10983" max="10983" width="28.140625" style="216" customWidth="1"/>
    <col min="10984" max="10984" width="10.5703125" style="216" customWidth="1"/>
    <col min="10985" max="10985" width="11.5703125" style="216" customWidth="1"/>
    <col min="10986" max="11235" width="9.140625" style="216"/>
    <col min="11236" max="11236" width="3.85546875" style="216" customWidth="1"/>
    <col min="11237" max="11237" width="6.140625" style="216" customWidth="1"/>
    <col min="11238" max="11238" width="15.42578125" style="216" customWidth="1"/>
    <col min="11239" max="11239" width="28.140625" style="216" customWidth="1"/>
    <col min="11240" max="11240" width="10.5703125" style="216" customWidth="1"/>
    <col min="11241" max="11241" width="11.5703125" style="216" customWidth="1"/>
    <col min="11242" max="11491" width="9.140625" style="216"/>
    <col min="11492" max="11492" width="3.85546875" style="216" customWidth="1"/>
    <col min="11493" max="11493" width="6.140625" style="216" customWidth="1"/>
    <col min="11494" max="11494" width="15.42578125" style="216" customWidth="1"/>
    <col min="11495" max="11495" width="28.140625" style="216" customWidth="1"/>
    <col min="11496" max="11496" width="10.5703125" style="216" customWidth="1"/>
    <col min="11497" max="11497" width="11.5703125" style="216" customWidth="1"/>
    <col min="11498" max="11747" width="9.140625" style="216"/>
    <col min="11748" max="11748" width="3.85546875" style="216" customWidth="1"/>
    <col min="11749" max="11749" width="6.140625" style="216" customWidth="1"/>
    <col min="11750" max="11750" width="15.42578125" style="216" customWidth="1"/>
    <col min="11751" max="11751" width="28.140625" style="216" customWidth="1"/>
    <col min="11752" max="11752" width="10.5703125" style="216" customWidth="1"/>
    <col min="11753" max="11753" width="11.5703125" style="216" customWidth="1"/>
    <col min="11754" max="12003" width="9.140625" style="216"/>
    <col min="12004" max="12004" width="3.85546875" style="216" customWidth="1"/>
    <col min="12005" max="12005" width="6.140625" style="216" customWidth="1"/>
    <col min="12006" max="12006" width="15.42578125" style="216" customWidth="1"/>
    <col min="12007" max="12007" width="28.140625" style="216" customWidth="1"/>
    <col min="12008" max="12008" width="10.5703125" style="216" customWidth="1"/>
    <col min="12009" max="12009" width="11.5703125" style="216" customWidth="1"/>
    <col min="12010" max="12259" width="9.140625" style="216"/>
    <col min="12260" max="12260" width="3.85546875" style="216" customWidth="1"/>
    <col min="12261" max="12261" width="6.140625" style="216" customWidth="1"/>
    <col min="12262" max="12262" width="15.42578125" style="216" customWidth="1"/>
    <col min="12263" max="12263" width="28.140625" style="216" customWidth="1"/>
    <col min="12264" max="12264" width="10.5703125" style="216" customWidth="1"/>
    <col min="12265" max="12265" width="11.5703125" style="216" customWidth="1"/>
    <col min="12266" max="12515" width="9.140625" style="216"/>
    <col min="12516" max="12516" width="3.85546875" style="216" customWidth="1"/>
    <col min="12517" max="12517" width="6.140625" style="216" customWidth="1"/>
    <col min="12518" max="12518" width="15.42578125" style="216" customWidth="1"/>
    <col min="12519" max="12519" width="28.140625" style="216" customWidth="1"/>
    <col min="12520" max="12520" width="10.5703125" style="216" customWidth="1"/>
    <col min="12521" max="12521" width="11.5703125" style="216" customWidth="1"/>
    <col min="12522" max="12771" width="9.140625" style="216"/>
    <col min="12772" max="12772" width="3.85546875" style="216" customWidth="1"/>
    <col min="12773" max="12773" width="6.140625" style="216" customWidth="1"/>
    <col min="12774" max="12774" width="15.42578125" style="216" customWidth="1"/>
    <col min="12775" max="12775" width="28.140625" style="216" customWidth="1"/>
    <col min="12776" max="12776" width="10.5703125" style="216" customWidth="1"/>
    <col min="12777" max="12777" width="11.5703125" style="216" customWidth="1"/>
    <col min="12778" max="13027" width="9.140625" style="216"/>
    <col min="13028" max="13028" width="3.85546875" style="216" customWidth="1"/>
    <col min="13029" max="13029" width="6.140625" style="216" customWidth="1"/>
    <col min="13030" max="13030" width="15.42578125" style="216" customWidth="1"/>
    <col min="13031" max="13031" width="28.140625" style="216" customWidth="1"/>
    <col min="13032" max="13032" width="10.5703125" style="216" customWidth="1"/>
    <col min="13033" max="13033" width="11.5703125" style="216" customWidth="1"/>
    <col min="13034" max="13283" width="9.140625" style="216"/>
    <col min="13284" max="13284" width="3.85546875" style="216" customWidth="1"/>
    <col min="13285" max="13285" width="6.140625" style="216" customWidth="1"/>
    <col min="13286" max="13286" width="15.42578125" style="216" customWidth="1"/>
    <col min="13287" max="13287" width="28.140625" style="216" customWidth="1"/>
    <col min="13288" max="13288" width="10.5703125" style="216" customWidth="1"/>
    <col min="13289" max="13289" width="11.5703125" style="216" customWidth="1"/>
    <col min="13290" max="13539" width="9.140625" style="216"/>
    <col min="13540" max="13540" width="3.85546875" style="216" customWidth="1"/>
    <col min="13541" max="13541" width="6.140625" style="216" customWidth="1"/>
    <col min="13542" max="13542" width="15.42578125" style="216" customWidth="1"/>
    <col min="13543" max="13543" width="28.140625" style="216" customWidth="1"/>
    <col min="13544" max="13544" width="10.5703125" style="216" customWidth="1"/>
    <col min="13545" max="13545" width="11.5703125" style="216" customWidth="1"/>
    <col min="13546" max="13795" width="9.140625" style="216"/>
    <col min="13796" max="13796" width="3.85546875" style="216" customWidth="1"/>
    <col min="13797" max="13797" width="6.140625" style="216" customWidth="1"/>
    <col min="13798" max="13798" width="15.42578125" style="216" customWidth="1"/>
    <col min="13799" max="13799" width="28.140625" style="216" customWidth="1"/>
    <col min="13800" max="13800" width="10.5703125" style="216" customWidth="1"/>
    <col min="13801" max="13801" width="11.5703125" style="216" customWidth="1"/>
    <col min="13802" max="14051" width="9.140625" style="216"/>
    <col min="14052" max="14052" width="3.85546875" style="216" customWidth="1"/>
    <col min="14053" max="14053" width="6.140625" style="216" customWidth="1"/>
    <col min="14054" max="14054" width="15.42578125" style="216" customWidth="1"/>
    <col min="14055" max="14055" width="28.140625" style="216" customWidth="1"/>
    <col min="14056" max="14056" width="10.5703125" style="216" customWidth="1"/>
    <col min="14057" max="14057" width="11.5703125" style="216" customWidth="1"/>
    <col min="14058" max="14307" width="9.140625" style="216"/>
    <col min="14308" max="14308" width="3.85546875" style="216" customWidth="1"/>
    <col min="14309" max="14309" width="6.140625" style="216" customWidth="1"/>
    <col min="14310" max="14310" width="15.42578125" style="216" customWidth="1"/>
    <col min="14311" max="14311" width="28.140625" style="216" customWidth="1"/>
    <col min="14312" max="14312" width="10.5703125" style="216" customWidth="1"/>
    <col min="14313" max="14313" width="11.5703125" style="216" customWidth="1"/>
    <col min="14314" max="14563" width="9.140625" style="216"/>
    <col min="14564" max="14564" width="3.85546875" style="216" customWidth="1"/>
    <col min="14565" max="14565" width="6.140625" style="216" customWidth="1"/>
    <col min="14566" max="14566" width="15.42578125" style="216" customWidth="1"/>
    <col min="14567" max="14567" width="28.140625" style="216" customWidth="1"/>
    <col min="14568" max="14568" width="10.5703125" style="216" customWidth="1"/>
    <col min="14569" max="14569" width="11.5703125" style="216" customWidth="1"/>
    <col min="14570" max="14819" width="9.140625" style="216"/>
    <col min="14820" max="14820" width="3.85546875" style="216" customWidth="1"/>
    <col min="14821" max="14821" width="6.140625" style="216" customWidth="1"/>
    <col min="14822" max="14822" width="15.42578125" style="216" customWidth="1"/>
    <col min="14823" max="14823" width="28.140625" style="216" customWidth="1"/>
    <col min="14824" max="14824" width="10.5703125" style="216" customWidth="1"/>
    <col min="14825" max="14825" width="11.5703125" style="216" customWidth="1"/>
    <col min="14826" max="15075" width="9.140625" style="216"/>
    <col min="15076" max="15076" width="3.85546875" style="216" customWidth="1"/>
    <col min="15077" max="15077" width="6.140625" style="216" customWidth="1"/>
    <col min="15078" max="15078" width="15.42578125" style="216" customWidth="1"/>
    <col min="15079" max="15079" width="28.140625" style="216" customWidth="1"/>
    <col min="15080" max="15080" width="10.5703125" style="216" customWidth="1"/>
    <col min="15081" max="15081" width="11.5703125" style="216" customWidth="1"/>
    <col min="15082" max="15331" width="9.140625" style="216"/>
    <col min="15332" max="15332" width="3.85546875" style="216" customWidth="1"/>
    <col min="15333" max="15333" width="6.140625" style="216" customWidth="1"/>
    <col min="15334" max="15334" width="15.42578125" style="216" customWidth="1"/>
    <col min="15335" max="15335" width="28.140625" style="216" customWidth="1"/>
    <col min="15336" max="15336" width="10.5703125" style="216" customWidth="1"/>
    <col min="15337" max="15337" width="11.5703125" style="216" customWidth="1"/>
    <col min="15338" max="15587" width="9.140625" style="216"/>
    <col min="15588" max="15588" width="3.85546875" style="216" customWidth="1"/>
    <col min="15589" max="15589" width="6.140625" style="216" customWidth="1"/>
    <col min="15590" max="15590" width="15.42578125" style="216" customWidth="1"/>
    <col min="15591" max="15591" width="28.140625" style="216" customWidth="1"/>
    <col min="15592" max="15592" width="10.5703125" style="216" customWidth="1"/>
    <col min="15593" max="15593" width="11.5703125" style="216" customWidth="1"/>
    <col min="15594" max="15843" width="9.140625" style="216"/>
    <col min="15844" max="15844" width="3.85546875" style="216" customWidth="1"/>
    <col min="15845" max="15845" width="6.140625" style="216" customWidth="1"/>
    <col min="15846" max="15846" width="15.42578125" style="216" customWidth="1"/>
    <col min="15847" max="15847" width="28.140625" style="216" customWidth="1"/>
    <col min="15848" max="15848" width="10.5703125" style="216" customWidth="1"/>
    <col min="15849" max="15849" width="11.5703125" style="216" customWidth="1"/>
    <col min="15850" max="16099" width="9.140625" style="216"/>
    <col min="16100" max="16100" width="3.85546875" style="216" customWidth="1"/>
    <col min="16101" max="16101" width="6.140625" style="216" customWidth="1"/>
    <col min="16102" max="16102" width="15.42578125" style="216" customWidth="1"/>
    <col min="16103" max="16103" width="28.140625" style="216" customWidth="1"/>
    <col min="16104" max="16104" width="10.5703125" style="216" customWidth="1"/>
    <col min="16105" max="16105" width="11.5703125" style="216" customWidth="1"/>
    <col min="16106" max="16384" width="9.140625" style="216"/>
  </cols>
  <sheetData>
    <row r="1" spans="1:14" x14ac:dyDescent="0.25">
      <c r="A1" s="521" t="s">
        <v>660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 ht="12" customHeight="1" x14ac:dyDescent="0.25">
      <c r="A2" s="522" t="s">
        <v>430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</row>
    <row r="3" spans="1:14" s="2" customFormat="1" x14ac:dyDescent="0.25">
      <c r="A3" s="433" t="s">
        <v>431</v>
      </c>
      <c r="B3" s="433" t="s">
        <v>134</v>
      </c>
      <c r="C3" s="522" t="s">
        <v>136</v>
      </c>
      <c r="D3" s="522" t="s">
        <v>138</v>
      </c>
      <c r="E3" s="522" t="s">
        <v>139</v>
      </c>
      <c r="F3" s="522" t="s">
        <v>140</v>
      </c>
      <c r="G3" s="522" t="s">
        <v>391</v>
      </c>
      <c r="H3" s="522"/>
      <c r="I3" s="522"/>
      <c r="J3" s="522" t="s">
        <v>432</v>
      </c>
      <c r="K3" s="522" t="s">
        <v>433</v>
      </c>
      <c r="L3" s="527" t="s">
        <v>434</v>
      </c>
      <c r="M3" s="527"/>
      <c r="N3" s="527"/>
    </row>
    <row r="4" spans="1:14" s="2" customFormat="1" ht="24" x14ac:dyDescent="0.25">
      <c r="A4" s="433"/>
      <c r="B4" s="433"/>
      <c r="C4" s="522"/>
      <c r="D4" s="522"/>
      <c r="E4" s="522"/>
      <c r="F4" s="522"/>
      <c r="G4" s="377" t="s">
        <v>399</v>
      </c>
      <c r="H4" s="377" t="s">
        <v>400</v>
      </c>
      <c r="I4" s="377" t="s">
        <v>401</v>
      </c>
      <c r="J4" s="522"/>
      <c r="K4" s="522"/>
      <c r="L4" s="379" t="s">
        <v>435</v>
      </c>
      <c r="M4" s="379" t="s">
        <v>436</v>
      </c>
      <c r="N4" s="379" t="s">
        <v>437</v>
      </c>
    </row>
    <row r="5" spans="1:14" x14ac:dyDescent="0.25">
      <c r="A5" s="324" t="s">
        <v>144</v>
      </c>
      <c r="B5" s="174" t="s">
        <v>10</v>
      </c>
      <c r="C5" s="171">
        <v>1</v>
      </c>
      <c r="D5" s="175" t="s">
        <v>438</v>
      </c>
      <c r="E5" s="175" t="s">
        <v>439</v>
      </c>
      <c r="F5" s="175" t="s">
        <v>440</v>
      </c>
      <c r="G5" s="171"/>
      <c r="H5" s="171">
        <v>1</v>
      </c>
      <c r="I5" s="171"/>
      <c r="J5" s="177">
        <v>339540.68</v>
      </c>
      <c r="K5" s="177">
        <v>169770.34</v>
      </c>
      <c r="L5" s="178"/>
      <c r="M5" s="178">
        <v>1</v>
      </c>
      <c r="N5" s="178"/>
    </row>
    <row r="6" spans="1:14" x14ac:dyDescent="0.25">
      <c r="A6" s="324" t="s">
        <v>144</v>
      </c>
      <c r="B6" s="174" t="s">
        <v>10</v>
      </c>
      <c r="C6" s="171">
        <v>1</v>
      </c>
      <c r="D6" s="175" t="s">
        <v>145</v>
      </c>
      <c r="E6" s="175" t="s">
        <v>146</v>
      </c>
      <c r="F6" s="175" t="s">
        <v>147</v>
      </c>
      <c r="G6" s="171">
        <v>1</v>
      </c>
      <c r="H6" s="171"/>
      <c r="I6" s="171"/>
      <c r="J6" s="177">
        <v>498656.52</v>
      </c>
      <c r="K6" s="177">
        <v>249328.26</v>
      </c>
      <c r="L6" s="178">
        <v>1</v>
      </c>
      <c r="M6" s="178"/>
      <c r="N6" s="178"/>
    </row>
    <row r="7" spans="1:14" ht="24" x14ac:dyDescent="0.25">
      <c r="A7" s="324" t="s">
        <v>144</v>
      </c>
      <c r="B7" s="174" t="s">
        <v>10</v>
      </c>
      <c r="C7" s="171">
        <v>1</v>
      </c>
      <c r="D7" s="175" t="s">
        <v>441</v>
      </c>
      <c r="E7" s="175" t="s">
        <v>442</v>
      </c>
      <c r="F7" s="175" t="s">
        <v>443</v>
      </c>
      <c r="G7" s="171"/>
      <c r="H7" s="171"/>
      <c r="I7" s="171">
        <v>1</v>
      </c>
      <c r="J7" s="177">
        <v>33948.42</v>
      </c>
      <c r="K7" s="177">
        <v>16974.21</v>
      </c>
      <c r="L7" s="178"/>
      <c r="M7" s="178">
        <v>1</v>
      </c>
      <c r="N7" s="178"/>
    </row>
    <row r="8" spans="1:14" ht="24" x14ac:dyDescent="0.25">
      <c r="A8" s="324" t="s">
        <v>144</v>
      </c>
      <c r="B8" s="174" t="s">
        <v>10</v>
      </c>
      <c r="C8" s="171">
        <v>1</v>
      </c>
      <c r="D8" s="175" t="s">
        <v>444</v>
      </c>
      <c r="E8" s="17" t="s">
        <v>445</v>
      </c>
      <c r="F8" s="175" t="s">
        <v>446</v>
      </c>
      <c r="G8" s="171">
        <v>1</v>
      </c>
      <c r="H8" s="171"/>
      <c r="I8" s="171"/>
      <c r="J8" s="177">
        <v>499584</v>
      </c>
      <c r="K8" s="177">
        <v>249792</v>
      </c>
      <c r="L8" s="178"/>
      <c r="M8" s="178">
        <v>1</v>
      </c>
      <c r="N8" s="178"/>
    </row>
    <row r="9" spans="1:14" ht="24" x14ac:dyDescent="0.25">
      <c r="A9" s="324" t="s">
        <v>144</v>
      </c>
      <c r="B9" s="174" t="s">
        <v>10</v>
      </c>
      <c r="C9" s="171">
        <v>1</v>
      </c>
      <c r="D9" s="175" t="s">
        <v>447</v>
      </c>
      <c r="E9" s="175" t="s">
        <v>448</v>
      </c>
      <c r="F9" s="175" t="s">
        <v>446</v>
      </c>
      <c r="G9" s="171">
        <v>1</v>
      </c>
      <c r="H9" s="171"/>
      <c r="I9" s="171"/>
      <c r="J9" s="177">
        <v>83285</v>
      </c>
      <c r="K9" s="177">
        <v>41642.5</v>
      </c>
      <c r="L9" s="178"/>
      <c r="M9" s="178">
        <v>1</v>
      </c>
      <c r="N9" s="178"/>
    </row>
    <row r="10" spans="1:14" x14ac:dyDescent="0.25">
      <c r="A10" s="324" t="s">
        <v>144</v>
      </c>
      <c r="B10" s="174" t="s">
        <v>10</v>
      </c>
      <c r="C10" s="171">
        <v>1</v>
      </c>
      <c r="D10" s="179" t="s">
        <v>449</v>
      </c>
      <c r="E10" s="175" t="s">
        <v>450</v>
      </c>
      <c r="F10" s="175" t="s">
        <v>451</v>
      </c>
      <c r="G10" s="171"/>
      <c r="H10" s="171"/>
      <c r="I10" s="171">
        <v>1</v>
      </c>
      <c r="J10" s="177">
        <v>388834</v>
      </c>
      <c r="K10" s="177">
        <v>194417</v>
      </c>
      <c r="L10" s="178">
        <v>1</v>
      </c>
      <c r="M10" s="178"/>
      <c r="N10" s="178"/>
    </row>
    <row r="11" spans="1:14" s="332" customFormat="1" x14ac:dyDescent="0.25">
      <c r="A11" s="523" t="s">
        <v>208</v>
      </c>
      <c r="B11" s="524"/>
      <c r="C11" s="377">
        <f>C10+C9+C8+C7+C6+C5</f>
        <v>6</v>
      </c>
      <c r="D11" s="525"/>
      <c r="E11" s="525"/>
      <c r="F11" s="525"/>
      <c r="G11" s="377">
        <f t="shared" ref="G11:I11" si="0">G10+G9+G8+G7+G6+G5</f>
        <v>3</v>
      </c>
      <c r="H11" s="377">
        <f t="shared" si="0"/>
        <v>1</v>
      </c>
      <c r="I11" s="377">
        <f t="shared" si="0"/>
        <v>2</v>
      </c>
      <c r="J11" s="181">
        <v>1843848.62</v>
      </c>
      <c r="K11" s="181">
        <v>921924.31</v>
      </c>
      <c r="L11" s="382">
        <f>SUM(L5:L10)</f>
        <v>2</v>
      </c>
      <c r="M11" s="382">
        <f>SUM(M5:M10)</f>
        <v>4</v>
      </c>
      <c r="N11" s="382">
        <v>0</v>
      </c>
    </row>
    <row r="12" spans="1:14" x14ac:dyDescent="0.25">
      <c r="A12" s="324" t="s">
        <v>144</v>
      </c>
      <c r="B12" s="175" t="s">
        <v>12</v>
      </c>
      <c r="C12" s="171">
        <v>0</v>
      </c>
      <c r="D12" s="179"/>
      <c r="E12" s="175"/>
      <c r="F12" s="175"/>
      <c r="G12" s="171"/>
      <c r="H12" s="171"/>
      <c r="I12" s="171"/>
      <c r="J12" s="177">
        <v>0</v>
      </c>
      <c r="K12" s="177">
        <v>0</v>
      </c>
      <c r="L12" s="178"/>
      <c r="M12" s="178"/>
      <c r="N12" s="178"/>
    </row>
    <row r="13" spans="1:14" s="332" customFormat="1" x14ac:dyDescent="0.25">
      <c r="A13" s="523" t="s">
        <v>452</v>
      </c>
      <c r="B13" s="524"/>
      <c r="C13" s="377">
        <f>SUM(C12)</f>
        <v>0</v>
      </c>
      <c r="D13" s="525"/>
      <c r="E13" s="525"/>
      <c r="F13" s="525"/>
      <c r="G13" s="378">
        <v>0</v>
      </c>
      <c r="H13" s="378">
        <v>0</v>
      </c>
      <c r="I13" s="378">
        <v>0</v>
      </c>
      <c r="J13" s="181">
        <v>0</v>
      </c>
      <c r="K13" s="181">
        <v>0</v>
      </c>
      <c r="L13" s="382">
        <v>0</v>
      </c>
      <c r="M13" s="382">
        <v>0</v>
      </c>
      <c r="N13" s="382">
        <v>0</v>
      </c>
    </row>
    <row r="14" spans="1:14" x14ac:dyDescent="0.25">
      <c r="A14" s="324" t="s">
        <v>144</v>
      </c>
      <c r="B14" s="175" t="s">
        <v>15</v>
      </c>
      <c r="C14" s="171">
        <v>0</v>
      </c>
      <c r="D14" s="179"/>
      <c r="E14" s="175"/>
      <c r="F14" s="175"/>
      <c r="G14" s="171"/>
      <c r="H14" s="171"/>
      <c r="I14" s="171"/>
      <c r="J14" s="177">
        <v>0</v>
      </c>
      <c r="K14" s="177">
        <v>0</v>
      </c>
      <c r="L14" s="382"/>
      <c r="M14" s="382"/>
      <c r="N14" s="382"/>
    </row>
    <row r="15" spans="1:14" s="332" customFormat="1" x14ac:dyDescent="0.25">
      <c r="A15" s="523" t="s">
        <v>453</v>
      </c>
      <c r="B15" s="524"/>
      <c r="C15" s="377">
        <f>SUM(C14)</f>
        <v>0</v>
      </c>
      <c r="D15" s="525"/>
      <c r="E15" s="525"/>
      <c r="F15" s="525"/>
      <c r="G15" s="378">
        <v>0</v>
      </c>
      <c r="H15" s="378">
        <v>0</v>
      </c>
      <c r="I15" s="378">
        <v>0</v>
      </c>
      <c r="J15" s="181">
        <v>0</v>
      </c>
      <c r="K15" s="181">
        <v>0</v>
      </c>
      <c r="L15" s="382">
        <v>0</v>
      </c>
      <c r="M15" s="382">
        <v>0</v>
      </c>
      <c r="N15" s="382">
        <v>0</v>
      </c>
    </row>
    <row r="16" spans="1:14" x14ac:dyDescent="0.25">
      <c r="A16" s="324" t="s">
        <v>144</v>
      </c>
      <c r="B16" s="174" t="s">
        <v>17</v>
      </c>
      <c r="C16" s="171">
        <v>1</v>
      </c>
      <c r="D16" s="175" t="s">
        <v>454</v>
      </c>
      <c r="E16" s="175" t="s">
        <v>455</v>
      </c>
      <c r="F16" s="175" t="s">
        <v>456</v>
      </c>
      <c r="G16" s="171">
        <v>1</v>
      </c>
      <c r="H16" s="171"/>
      <c r="I16" s="171"/>
      <c r="J16" s="177">
        <v>204293.67</v>
      </c>
      <c r="K16" s="177">
        <v>102146.83500000001</v>
      </c>
      <c r="L16" s="178">
        <v>1</v>
      </c>
      <c r="M16" s="178"/>
      <c r="N16" s="178"/>
    </row>
    <row r="17" spans="1:14" s="332" customFormat="1" x14ac:dyDescent="0.25">
      <c r="A17" s="523" t="s">
        <v>457</v>
      </c>
      <c r="B17" s="524"/>
      <c r="C17" s="377">
        <f>SUM(C16)</f>
        <v>1</v>
      </c>
      <c r="D17" s="526"/>
      <c r="E17" s="526"/>
      <c r="F17" s="526"/>
      <c r="G17" s="377">
        <f t="shared" ref="G17:I17" si="1">SUM(G16)</f>
        <v>1</v>
      </c>
      <c r="H17" s="377">
        <f t="shared" si="1"/>
        <v>0</v>
      </c>
      <c r="I17" s="377">
        <f t="shared" si="1"/>
        <v>0</v>
      </c>
      <c r="J17" s="181">
        <v>204293.67</v>
      </c>
      <c r="K17" s="181">
        <v>102146.83500000001</v>
      </c>
      <c r="L17" s="382">
        <f>SUM(L16)</f>
        <v>1</v>
      </c>
      <c r="M17" s="382">
        <f t="shared" ref="M17:N17" si="2">SUM(M16)</f>
        <v>0</v>
      </c>
      <c r="N17" s="382">
        <f t="shared" si="2"/>
        <v>0</v>
      </c>
    </row>
    <row r="18" spans="1:14" s="2" customFormat="1" x14ac:dyDescent="0.25">
      <c r="A18" s="324" t="s">
        <v>144</v>
      </c>
      <c r="B18" s="4" t="s">
        <v>19</v>
      </c>
      <c r="C18" s="380">
        <v>0</v>
      </c>
      <c r="D18" s="174"/>
      <c r="E18" s="174"/>
      <c r="F18" s="174"/>
      <c r="G18" s="171"/>
      <c r="H18" s="171"/>
      <c r="I18" s="171"/>
      <c r="J18" s="177">
        <v>0</v>
      </c>
      <c r="K18" s="177">
        <v>0</v>
      </c>
      <c r="L18" s="178"/>
      <c r="M18" s="178"/>
      <c r="N18" s="178"/>
    </row>
    <row r="19" spans="1:14" s="13" customFormat="1" x14ac:dyDescent="0.25">
      <c r="A19" s="523" t="s">
        <v>458</v>
      </c>
      <c r="B19" s="524"/>
      <c r="C19" s="371">
        <f>SUM(C18)</f>
        <v>0</v>
      </c>
      <c r="D19" s="526"/>
      <c r="E19" s="526"/>
      <c r="F19" s="526"/>
      <c r="G19" s="377">
        <v>0</v>
      </c>
      <c r="H19" s="377">
        <v>0</v>
      </c>
      <c r="I19" s="377">
        <v>0</v>
      </c>
      <c r="J19" s="181">
        <v>0</v>
      </c>
      <c r="K19" s="181">
        <v>0</v>
      </c>
      <c r="L19" s="382">
        <v>0</v>
      </c>
      <c r="M19" s="382">
        <v>0</v>
      </c>
      <c r="N19" s="382">
        <v>0</v>
      </c>
    </row>
    <row r="20" spans="1:14" s="2" customFormat="1" x14ac:dyDescent="0.25">
      <c r="A20" s="324" t="s">
        <v>144</v>
      </c>
      <c r="B20" s="4" t="s">
        <v>21</v>
      </c>
      <c r="C20" s="380">
        <v>0</v>
      </c>
      <c r="D20" s="174"/>
      <c r="E20" s="174"/>
      <c r="F20" s="174"/>
      <c r="G20" s="171"/>
      <c r="H20" s="171"/>
      <c r="I20" s="171"/>
      <c r="J20" s="177">
        <v>0</v>
      </c>
      <c r="K20" s="177">
        <v>0</v>
      </c>
      <c r="L20" s="382"/>
      <c r="M20" s="382"/>
      <c r="N20" s="382"/>
    </row>
    <row r="21" spans="1:14" s="13" customFormat="1" x14ac:dyDescent="0.25">
      <c r="A21" s="523" t="s">
        <v>459</v>
      </c>
      <c r="B21" s="524"/>
      <c r="C21" s="371">
        <f>SUM(C20)</f>
        <v>0</v>
      </c>
      <c r="D21" s="526"/>
      <c r="E21" s="526"/>
      <c r="F21" s="526"/>
      <c r="G21" s="377">
        <v>0</v>
      </c>
      <c r="H21" s="377">
        <v>0</v>
      </c>
      <c r="I21" s="377">
        <v>0</v>
      </c>
      <c r="J21" s="181">
        <v>0</v>
      </c>
      <c r="K21" s="181">
        <v>0</v>
      </c>
      <c r="L21" s="382">
        <v>0</v>
      </c>
      <c r="M21" s="382">
        <v>0</v>
      </c>
      <c r="N21" s="382">
        <v>0</v>
      </c>
    </row>
    <row r="22" spans="1:14" s="2" customFormat="1" x14ac:dyDescent="0.25">
      <c r="A22" s="324" t="s">
        <v>144</v>
      </c>
      <c r="B22" s="174" t="s">
        <v>23</v>
      </c>
      <c r="C22" s="171">
        <v>1</v>
      </c>
      <c r="D22" s="175" t="s">
        <v>209</v>
      </c>
      <c r="E22" s="175" t="s">
        <v>210</v>
      </c>
      <c r="F22" s="175" t="s">
        <v>211</v>
      </c>
      <c r="G22" s="171"/>
      <c r="H22" s="171"/>
      <c r="I22" s="171">
        <v>1</v>
      </c>
      <c r="J22" s="185">
        <v>143817.57999999999</v>
      </c>
      <c r="K22" s="177">
        <v>71908.789999999994</v>
      </c>
      <c r="L22" s="178">
        <v>1</v>
      </c>
      <c r="M22" s="178"/>
      <c r="N22" s="178"/>
    </row>
    <row r="23" spans="1:14" s="13" customFormat="1" x14ac:dyDescent="0.25">
      <c r="A23" s="523" t="s">
        <v>212</v>
      </c>
      <c r="B23" s="524"/>
      <c r="C23" s="377">
        <f>SUM(C22)</f>
        <v>1</v>
      </c>
      <c r="D23" s="526"/>
      <c r="E23" s="526"/>
      <c r="F23" s="526"/>
      <c r="G23" s="377">
        <f t="shared" ref="G23:I23" si="3">SUM(G22)</f>
        <v>0</v>
      </c>
      <c r="H23" s="377">
        <f t="shared" si="3"/>
        <v>0</v>
      </c>
      <c r="I23" s="377">
        <f t="shared" si="3"/>
        <v>1</v>
      </c>
      <c r="J23" s="186">
        <v>143817.57999999999</v>
      </c>
      <c r="K23" s="186">
        <v>71908.789999999994</v>
      </c>
      <c r="L23" s="382">
        <f>SUM(L22)</f>
        <v>1</v>
      </c>
      <c r="M23" s="382">
        <f t="shared" ref="M23:N23" si="4">SUM(M22)</f>
        <v>0</v>
      </c>
      <c r="N23" s="382">
        <f t="shared" si="4"/>
        <v>0</v>
      </c>
    </row>
    <row r="24" spans="1:14" ht="36" x14ac:dyDescent="0.25">
      <c r="A24" s="324" t="s">
        <v>144</v>
      </c>
      <c r="B24" s="174" t="s">
        <v>26</v>
      </c>
      <c r="C24" s="171">
        <v>1</v>
      </c>
      <c r="D24" s="175" t="s">
        <v>460</v>
      </c>
      <c r="E24" s="175" t="s">
        <v>461</v>
      </c>
      <c r="F24" s="175" t="s">
        <v>462</v>
      </c>
      <c r="G24" s="171"/>
      <c r="H24" s="171">
        <v>1</v>
      </c>
      <c r="I24" s="171"/>
      <c r="J24" s="177">
        <v>288977.62</v>
      </c>
      <c r="K24" s="177">
        <v>144488.81</v>
      </c>
      <c r="L24" s="178">
        <v>1</v>
      </c>
      <c r="M24" s="178"/>
      <c r="N24" s="178"/>
    </row>
    <row r="25" spans="1:14" ht="24" x14ac:dyDescent="0.25">
      <c r="A25" s="324" t="s">
        <v>144</v>
      </c>
      <c r="B25" s="174" t="s">
        <v>26</v>
      </c>
      <c r="C25" s="171">
        <v>1</v>
      </c>
      <c r="D25" s="175" t="s">
        <v>463</v>
      </c>
      <c r="E25" s="175" t="s">
        <v>464</v>
      </c>
      <c r="F25" s="175" t="s">
        <v>465</v>
      </c>
      <c r="G25" s="171"/>
      <c r="H25" s="171">
        <v>1</v>
      </c>
      <c r="I25" s="171"/>
      <c r="J25" s="177">
        <v>180263.51</v>
      </c>
      <c r="K25" s="177">
        <v>90131.755000000005</v>
      </c>
      <c r="L25" s="178">
        <v>1</v>
      </c>
      <c r="M25" s="178"/>
      <c r="N25" s="178"/>
    </row>
    <row r="26" spans="1:14" s="332" customFormat="1" x14ac:dyDescent="0.25">
      <c r="A26" s="523" t="s">
        <v>222</v>
      </c>
      <c r="B26" s="524"/>
      <c r="C26" s="377">
        <f>SUM(C24:C25)</f>
        <v>2</v>
      </c>
      <c r="D26" s="526"/>
      <c r="E26" s="526"/>
      <c r="F26" s="526"/>
      <c r="G26" s="377">
        <f>G25+G24</f>
        <v>0</v>
      </c>
      <c r="H26" s="377">
        <f>SUM(H24:H25)</f>
        <v>2</v>
      </c>
      <c r="I26" s="377">
        <f>SUM(I24:I25)</f>
        <v>0</v>
      </c>
      <c r="J26" s="181">
        <v>469241.13</v>
      </c>
      <c r="K26" s="181">
        <v>234620.565</v>
      </c>
      <c r="L26" s="382">
        <f>SUM(L24:L25)</f>
        <v>2</v>
      </c>
      <c r="M26" s="382">
        <f t="shared" ref="M26:N26" si="5">SUM(M24:M25)</f>
        <v>0</v>
      </c>
      <c r="N26" s="382">
        <f t="shared" si="5"/>
        <v>0</v>
      </c>
    </row>
    <row r="27" spans="1:14" s="2" customFormat="1" x14ac:dyDescent="0.25">
      <c r="A27" s="324" t="s">
        <v>144</v>
      </c>
      <c r="B27" s="4" t="s">
        <v>28</v>
      </c>
      <c r="C27" s="380">
        <v>1</v>
      </c>
      <c r="D27" s="17" t="s">
        <v>466</v>
      </c>
      <c r="E27" s="17" t="s">
        <v>467</v>
      </c>
      <c r="F27" s="17" t="s">
        <v>317</v>
      </c>
      <c r="G27" s="171"/>
      <c r="H27" s="171">
        <v>1</v>
      </c>
      <c r="I27" s="171"/>
      <c r="J27" s="177">
        <v>258469.82</v>
      </c>
      <c r="K27" s="177">
        <v>129234.91</v>
      </c>
      <c r="L27" s="178">
        <v>1</v>
      </c>
      <c r="M27" s="178"/>
      <c r="N27" s="178"/>
    </row>
    <row r="28" spans="1:14" s="13" customFormat="1" x14ac:dyDescent="0.25">
      <c r="A28" s="523" t="s">
        <v>231</v>
      </c>
      <c r="B28" s="524"/>
      <c r="C28" s="371">
        <f>SUM(C27)</f>
        <v>1</v>
      </c>
      <c r="D28" s="433"/>
      <c r="E28" s="433"/>
      <c r="F28" s="433"/>
      <c r="G28" s="371">
        <f t="shared" ref="G28:I28" si="6">SUM(G27)</f>
        <v>0</v>
      </c>
      <c r="H28" s="371">
        <f t="shared" si="6"/>
        <v>1</v>
      </c>
      <c r="I28" s="371">
        <f t="shared" si="6"/>
        <v>0</v>
      </c>
      <c r="J28" s="181">
        <v>258469.82</v>
      </c>
      <c r="K28" s="181">
        <v>129234.91</v>
      </c>
      <c r="L28" s="382">
        <f>SUM(L27)</f>
        <v>1</v>
      </c>
      <c r="M28" s="382">
        <f t="shared" ref="M28:N28" si="7">SUM(M27)</f>
        <v>0</v>
      </c>
      <c r="N28" s="382">
        <f t="shared" si="7"/>
        <v>0</v>
      </c>
    </row>
    <row r="29" spans="1:14" ht="36" x14ac:dyDescent="0.25">
      <c r="A29" s="324" t="s">
        <v>144</v>
      </c>
      <c r="B29" s="174" t="s">
        <v>30</v>
      </c>
      <c r="C29" s="171">
        <v>1</v>
      </c>
      <c r="D29" s="175" t="s">
        <v>468</v>
      </c>
      <c r="E29" s="175" t="s">
        <v>469</v>
      </c>
      <c r="F29" s="175" t="s">
        <v>470</v>
      </c>
      <c r="G29" s="171"/>
      <c r="H29" s="171">
        <v>1</v>
      </c>
      <c r="I29" s="171"/>
      <c r="J29" s="177">
        <v>191076.65</v>
      </c>
      <c r="K29" s="177">
        <v>95538.324999999997</v>
      </c>
      <c r="L29" s="178"/>
      <c r="M29" s="178">
        <v>1</v>
      </c>
      <c r="N29" s="178"/>
    </row>
    <row r="30" spans="1:14" s="332" customFormat="1" x14ac:dyDescent="0.25">
      <c r="A30" s="523" t="s">
        <v>253</v>
      </c>
      <c r="B30" s="524"/>
      <c r="C30" s="377">
        <f>SUM(C29)</f>
        <v>1</v>
      </c>
      <c r="D30" s="526"/>
      <c r="E30" s="526"/>
      <c r="F30" s="526"/>
      <c r="G30" s="377">
        <f t="shared" ref="G30:I30" si="8">SUM(G29)</f>
        <v>0</v>
      </c>
      <c r="H30" s="377">
        <f t="shared" si="8"/>
        <v>1</v>
      </c>
      <c r="I30" s="377">
        <f t="shared" si="8"/>
        <v>0</v>
      </c>
      <c r="J30" s="181">
        <v>191076.65</v>
      </c>
      <c r="K30" s="181">
        <v>95538.324999999997</v>
      </c>
      <c r="L30" s="382">
        <f>SUM(L29)</f>
        <v>0</v>
      </c>
      <c r="M30" s="382">
        <f>SUM(M29)</f>
        <v>1</v>
      </c>
      <c r="N30" s="382">
        <f>SUM(N29)</f>
        <v>0</v>
      </c>
    </row>
    <row r="31" spans="1:14" ht="24" x14ac:dyDescent="0.25">
      <c r="A31" s="324" t="s">
        <v>144</v>
      </c>
      <c r="B31" s="174" t="s">
        <v>37</v>
      </c>
      <c r="C31" s="171">
        <v>1</v>
      </c>
      <c r="D31" s="175" t="s">
        <v>471</v>
      </c>
      <c r="E31" s="175" t="s">
        <v>472</v>
      </c>
      <c r="F31" s="175" t="s">
        <v>473</v>
      </c>
      <c r="G31" s="171">
        <v>1</v>
      </c>
      <c r="H31" s="171"/>
      <c r="I31" s="171"/>
      <c r="J31" s="177">
        <v>553107.02</v>
      </c>
      <c r="K31" s="177">
        <v>276553.51</v>
      </c>
      <c r="L31" s="178">
        <v>1</v>
      </c>
      <c r="M31" s="178"/>
      <c r="N31" s="178"/>
    </row>
    <row r="32" spans="1:14" ht="48" x14ac:dyDescent="0.25">
      <c r="A32" s="324" t="s">
        <v>144</v>
      </c>
      <c r="B32" s="174" t="s">
        <v>37</v>
      </c>
      <c r="C32" s="171">
        <v>1</v>
      </c>
      <c r="D32" s="175" t="s">
        <v>474</v>
      </c>
      <c r="E32" s="175" t="s">
        <v>475</v>
      </c>
      <c r="F32" s="175" t="s">
        <v>476</v>
      </c>
      <c r="G32" s="171"/>
      <c r="H32" s="171">
        <v>1</v>
      </c>
      <c r="I32" s="171"/>
      <c r="J32" s="177">
        <v>599911.98</v>
      </c>
      <c r="K32" s="177">
        <v>299955.99</v>
      </c>
      <c r="L32" s="178">
        <v>1</v>
      </c>
      <c r="M32" s="178"/>
      <c r="N32" s="178"/>
    </row>
    <row r="33" spans="1:14" ht="24" x14ac:dyDescent="0.25">
      <c r="A33" s="324" t="s">
        <v>144</v>
      </c>
      <c r="B33" s="174" t="s">
        <v>37</v>
      </c>
      <c r="C33" s="171">
        <v>1</v>
      </c>
      <c r="D33" s="175" t="s">
        <v>477</v>
      </c>
      <c r="E33" s="175" t="s">
        <v>478</v>
      </c>
      <c r="F33" s="171" t="s">
        <v>479</v>
      </c>
      <c r="G33" s="171"/>
      <c r="H33" s="171"/>
      <c r="I33" s="171">
        <v>1</v>
      </c>
      <c r="J33" s="177">
        <v>492915.29</v>
      </c>
      <c r="K33" s="177">
        <v>246457.64499999999</v>
      </c>
      <c r="L33" s="178">
        <v>1</v>
      </c>
      <c r="M33" s="178"/>
      <c r="N33" s="178"/>
    </row>
    <row r="34" spans="1:14" ht="24" x14ac:dyDescent="0.25">
      <c r="A34" s="324" t="s">
        <v>144</v>
      </c>
      <c r="B34" s="174" t="s">
        <v>37</v>
      </c>
      <c r="C34" s="171">
        <v>1</v>
      </c>
      <c r="D34" s="175" t="s">
        <v>480</v>
      </c>
      <c r="E34" s="175" t="s">
        <v>481</v>
      </c>
      <c r="F34" s="175" t="s">
        <v>215</v>
      </c>
      <c r="G34" s="171"/>
      <c r="H34" s="171"/>
      <c r="I34" s="171">
        <v>1</v>
      </c>
      <c r="J34" s="177">
        <v>217894.03</v>
      </c>
      <c r="K34" s="177">
        <v>108947.015</v>
      </c>
      <c r="L34" s="178"/>
      <c r="M34" s="178">
        <v>1</v>
      </c>
      <c r="N34" s="178"/>
    </row>
    <row r="35" spans="1:14" s="332" customFormat="1" x14ac:dyDescent="0.25">
      <c r="A35" s="523" t="s">
        <v>262</v>
      </c>
      <c r="B35" s="524"/>
      <c r="C35" s="377">
        <f>SUM(C31:C34)</f>
        <v>4</v>
      </c>
      <c r="D35" s="526"/>
      <c r="E35" s="526"/>
      <c r="F35" s="526"/>
      <c r="G35" s="377">
        <f t="shared" ref="G35:I35" si="9">SUM(G31:G34)</f>
        <v>1</v>
      </c>
      <c r="H35" s="377">
        <f t="shared" si="9"/>
        <v>1</v>
      </c>
      <c r="I35" s="377">
        <f t="shared" si="9"/>
        <v>2</v>
      </c>
      <c r="J35" s="181">
        <v>1863828.32</v>
      </c>
      <c r="K35" s="181">
        <v>931914.16</v>
      </c>
      <c r="L35" s="382">
        <f>SUM(L31:L34)</f>
        <v>3</v>
      </c>
      <c r="M35" s="382">
        <f>SUM(M31:M34)</f>
        <v>1</v>
      </c>
      <c r="N35" s="382">
        <f>SUM(N31:N34)</f>
        <v>0</v>
      </c>
    </row>
    <row r="36" spans="1:14" ht="24" x14ac:dyDescent="0.25">
      <c r="A36" s="324" t="s">
        <v>144</v>
      </c>
      <c r="B36" s="174" t="s">
        <v>39</v>
      </c>
      <c r="C36" s="171">
        <v>1</v>
      </c>
      <c r="D36" s="175" t="s">
        <v>482</v>
      </c>
      <c r="E36" s="175" t="s">
        <v>483</v>
      </c>
      <c r="F36" s="175" t="s">
        <v>484</v>
      </c>
      <c r="G36" s="171"/>
      <c r="H36" s="171"/>
      <c r="I36" s="171">
        <v>1</v>
      </c>
      <c r="J36" s="185">
        <v>299018.05</v>
      </c>
      <c r="K36" s="177">
        <v>149509.02499999999</v>
      </c>
      <c r="L36" s="178">
        <v>1</v>
      </c>
      <c r="M36" s="178"/>
      <c r="N36" s="178"/>
    </row>
    <row r="37" spans="1:14" x14ac:dyDescent="0.25">
      <c r="A37" s="324" t="s">
        <v>144</v>
      </c>
      <c r="B37" s="174" t="s">
        <v>39</v>
      </c>
      <c r="C37" s="171">
        <v>1</v>
      </c>
      <c r="D37" s="175" t="s">
        <v>263</v>
      </c>
      <c r="E37" s="175" t="s">
        <v>264</v>
      </c>
      <c r="F37" s="175" t="s">
        <v>265</v>
      </c>
      <c r="G37" s="171"/>
      <c r="H37" s="171"/>
      <c r="I37" s="171">
        <v>1</v>
      </c>
      <c r="J37" s="185">
        <v>273346.40000000002</v>
      </c>
      <c r="K37" s="177">
        <v>136673.20000000001</v>
      </c>
      <c r="L37" s="178">
        <v>1</v>
      </c>
      <c r="M37" s="178"/>
      <c r="N37" s="178"/>
    </row>
    <row r="38" spans="1:14" x14ac:dyDescent="0.25">
      <c r="A38" s="324" t="s">
        <v>144</v>
      </c>
      <c r="B38" s="174" t="s">
        <v>39</v>
      </c>
      <c r="C38" s="171">
        <v>1</v>
      </c>
      <c r="D38" s="175" t="s">
        <v>485</v>
      </c>
      <c r="E38" s="175" t="s">
        <v>486</v>
      </c>
      <c r="F38" s="175" t="s">
        <v>487</v>
      </c>
      <c r="G38" s="171"/>
      <c r="H38" s="171">
        <v>1</v>
      </c>
      <c r="I38" s="171"/>
      <c r="J38" s="177">
        <v>299929.77</v>
      </c>
      <c r="K38" s="177">
        <v>149964.88500000001</v>
      </c>
      <c r="L38" s="178">
        <v>1</v>
      </c>
      <c r="M38" s="178"/>
      <c r="N38" s="178"/>
    </row>
    <row r="39" spans="1:14" x14ac:dyDescent="0.25">
      <c r="A39" s="324" t="s">
        <v>144</v>
      </c>
      <c r="B39" s="174" t="s">
        <v>39</v>
      </c>
      <c r="C39" s="171">
        <v>1</v>
      </c>
      <c r="D39" s="175" t="s">
        <v>488</v>
      </c>
      <c r="E39" s="175" t="s">
        <v>489</v>
      </c>
      <c r="F39" s="175" t="s">
        <v>490</v>
      </c>
      <c r="G39" s="171">
        <v>1</v>
      </c>
      <c r="H39" s="171"/>
      <c r="I39" s="171"/>
      <c r="J39" s="177">
        <v>299623.15999999997</v>
      </c>
      <c r="K39" s="177">
        <v>149811.57999999999</v>
      </c>
      <c r="L39" s="178">
        <v>1</v>
      </c>
      <c r="M39" s="178"/>
      <c r="N39" s="178"/>
    </row>
    <row r="40" spans="1:14" ht="24" x14ac:dyDescent="0.25">
      <c r="A40" s="324" t="s">
        <v>144</v>
      </c>
      <c r="B40" s="174" t="s">
        <v>39</v>
      </c>
      <c r="C40" s="171">
        <v>1</v>
      </c>
      <c r="D40" s="175" t="s">
        <v>491</v>
      </c>
      <c r="E40" s="175" t="s">
        <v>492</v>
      </c>
      <c r="F40" s="175" t="s">
        <v>493</v>
      </c>
      <c r="G40" s="171"/>
      <c r="H40" s="171">
        <v>1</v>
      </c>
      <c r="I40" s="171"/>
      <c r="J40" s="177">
        <v>231820.14</v>
      </c>
      <c r="K40" s="177">
        <v>115910.07</v>
      </c>
      <c r="L40" s="178">
        <v>1</v>
      </c>
      <c r="M40" s="178"/>
      <c r="N40" s="178"/>
    </row>
    <row r="41" spans="1:14" x14ac:dyDescent="0.25">
      <c r="A41" s="324" t="s">
        <v>144</v>
      </c>
      <c r="B41" s="174" t="s">
        <v>39</v>
      </c>
      <c r="C41" s="171">
        <v>1</v>
      </c>
      <c r="D41" s="175" t="s">
        <v>266</v>
      </c>
      <c r="E41" s="175" t="s">
        <v>267</v>
      </c>
      <c r="F41" s="175" t="s">
        <v>268</v>
      </c>
      <c r="G41" s="171"/>
      <c r="H41" s="171"/>
      <c r="I41" s="171">
        <v>1</v>
      </c>
      <c r="J41" s="177">
        <v>135092.57</v>
      </c>
      <c r="K41" s="177">
        <v>67546.285000000003</v>
      </c>
      <c r="L41" s="178">
        <v>1</v>
      </c>
      <c r="M41" s="178"/>
      <c r="N41" s="178"/>
    </row>
    <row r="42" spans="1:14" ht="36" x14ac:dyDescent="0.25">
      <c r="A42" s="324" t="s">
        <v>144</v>
      </c>
      <c r="B42" s="174" t="s">
        <v>39</v>
      </c>
      <c r="C42" s="171">
        <v>1</v>
      </c>
      <c r="D42" s="175" t="s">
        <v>494</v>
      </c>
      <c r="E42" s="175" t="s">
        <v>495</v>
      </c>
      <c r="F42" s="175" t="s">
        <v>496</v>
      </c>
      <c r="G42" s="171">
        <v>1</v>
      </c>
      <c r="H42" s="171"/>
      <c r="I42" s="171"/>
      <c r="J42" s="177">
        <v>69733.820000000007</v>
      </c>
      <c r="K42" s="177">
        <v>34866.910000000003</v>
      </c>
      <c r="L42" s="178"/>
      <c r="M42" s="178">
        <v>1</v>
      </c>
      <c r="N42" s="178"/>
    </row>
    <row r="43" spans="1:14" ht="24" x14ac:dyDescent="0.25">
      <c r="A43" s="324" t="s">
        <v>144</v>
      </c>
      <c r="B43" s="174" t="s">
        <v>39</v>
      </c>
      <c r="C43" s="171">
        <v>1</v>
      </c>
      <c r="D43" s="175" t="s">
        <v>497</v>
      </c>
      <c r="E43" s="175" t="s">
        <v>498</v>
      </c>
      <c r="F43" s="175" t="s">
        <v>451</v>
      </c>
      <c r="G43" s="171"/>
      <c r="H43" s="171"/>
      <c r="I43" s="171">
        <v>1</v>
      </c>
      <c r="J43" s="177">
        <v>41392.589999999997</v>
      </c>
      <c r="K43" s="177">
        <v>20696.294999999998</v>
      </c>
      <c r="L43" s="178"/>
      <c r="M43" s="178">
        <v>1</v>
      </c>
      <c r="N43" s="178"/>
    </row>
    <row r="44" spans="1:14" x14ac:dyDescent="0.25">
      <c r="A44" s="324" t="s">
        <v>144</v>
      </c>
      <c r="B44" s="174" t="s">
        <v>39</v>
      </c>
      <c r="C44" s="171">
        <v>1</v>
      </c>
      <c r="D44" s="175" t="s">
        <v>499</v>
      </c>
      <c r="E44" s="175" t="s">
        <v>500</v>
      </c>
      <c r="F44" s="175" t="s">
        <v>484</v>
      </c>
      <c r="G44" s="171"/>
      <c r="H44" s="171"/>
      <c r="I44" s="171">
        <v>1</v>
      </c>
      <c r="J44" s="177">
        <v>170735.43</v>
      </c>
      <c r="K44" s="177">
        <v>85367.714999999997</v>
      </c>
      <c r="L44" s="178">
        <v>1</v>
      </c>
      <c r="M44" s="178"/>
      <c r="N44" s="178"/>
    </row>
    <row r="45" spans="1:14" ht="24" x14ac:dyDescent="0.25">
      <c r="A45" s="324" t="s">
        <v>144</v>
      </c>
      <c r="B45" s="174" t="s">
        <v>39</v>
      </c>
      <c r="C45" s="171">
        <v>1</v>
      </c>
      <c r="D45" s="175" t="s">
        <v>501</v>
      </c>
      <c r="E45" s="175" t="s">
        <v>502</v>
      </c>
      <c r="F45" s="175" t="s">
        <v>503</v>
      </c>
      <c r="G45" s="171">
        <v>1</v>
      </c>
      <c r="H45" s="171"/>
      <c r="I45" s="171"/>
      <c r="J45" s="177">
        <v>151479.57</v>
      </c>
      <c r="K45" s="177">
        <v>75739.785000000003</v>
      </c>
      <c r="L45" s="178">
        <v>1</v>
      </c>
      <c r="M45" s="178"/>
      <c r="N45" s="178"/>
    </row>
    <row r="46" spans="1:14" s="332" customFormat="1" x14ac:dyDescent="0.25">
      <c r="A46" s="523" t="s">
        <v>504</v>
      </c>
      <c r="B46" s="524"/>
      <c r="C46" s="377">
        <f>SUM(C36:C45)</f>
        <v>10</v>
      </c>
      <c r="D46" s="381"/>
      <c r="E46" s="381"/>
      <c r="F46" s="381"/>
      <c r="G46" s="377">
        <f>SUM(G36:G45)</f>
        <v>3</v>
      </c>
      <c r="H46" s="377">
        <f>SUM(H36:H45)</f>
        <v>2</v>
      </c>
      <c r="I46" s="377">
        <f>SUM(I36:I45)</f>
        <v>5</v>
      </c>
      <c r="J46" s="181">
        <v>1972171.5000000002</v>
      </c>
      <c r="K46" s="181">
        <v>986085.75000000012</v>
      </c>
      <c r="L46" s="382">
        <f>SUM(L36:L45)</f>
        <v>8</v>
      </c>
      <c r="M46" s="382">
        <f>SUM(M36:M45)</f>
        <v>2</v>
      </c>
      <c r="N46" s="382">
        <f>SUM(N36:N45)</f>
        <v>0</v>
      </c>
    </row>
    <row r="47" spans="1:14" ht="24" x14ac:dyDescent="0.25">
      <c r="A47" s="324" t="s">
        <v>144</v>
      </c>
      <c r="B47" s="174" t="s">
        <v>40</v>
      </c>
      <c r="C47" s="171">
        <v>1</v>
      </c>
      <c r="D47" s="175" t="s">
        <v>505</v>
      </c>
      <c r="E47" s="175" t="s">
        <v>506</v>
      </c>
      <c r="F47" s="175" t="s">
        <v>507</v>
      </c>
      <c r="G47" s="171"/>
      <c r="H47" s="171">
        <v>1</v>
      </c>
      <c r="I47" s="171"/>
      <c r="J47" s="177">
        <v>288774.90000000002</v>
      </c>
      <c r="K47" s="177">
        <v>144387.45000000001</v>
      </c>
      <c r="L47" s="178">
        <v>1</v>
      </c>
      <c r="M47" s="178"/>
      <c r="N47" s="178"/>
    </row>
    <row r="48" spans="1:14" ht="24" x14ac:dyDescent="0.25">
      <c r="A48" s="324" t="s">
        <v>144</v>
      </c>
      <c r="B48" s="174" t="s">
        <v>40</v>
      </c>
      <c r="C48" s="171">
        <v>1</v>
      </c>
      <c r="D48" s="175" t="s">
        <v>508</v>
      </c>
      <c r="E48" s="175" t="s">
        <v>509</v>
      </c>
      <c r="F48" s="175" t="s">
        <v>510</v>
      </c>
      <c r="G48" s="171"/>
      <c r="H48" s="171"/>
      <c r="I48" s="171">
        <v>1</v>
      </c>
      <c r="J48" s="177">
        <v>151514.42000000001</v>
      </c>
      <c r="K48" s="177">
        <v>75757.210000000006</v>
      </c>
      <c r="L48" s="178">
        <v>1</v>
      </c>
      <c r="M48" s="178"/>
      <c r="N48" s="178"/>
    </row>
    <row r="49" spans="1:14" s="332" customFormat="1" x14ac:dyDescent="0.25">
      <c r="A49" s="523" t="s">
        <v>511</v>
      </c>
      <c r="B49" s="524"/>
      <c r="C49" s="377">
        <f>SUM(C47:C48)</f>
        <v>2</v>
      </c>
      <c r="D49" s="381"/>
      <c r="E49" s="381"/>
      <c r="F49" s="377"/>
      <c r="G49" s="377">
        <f t="shared" ref="G49:I49" si="10">SUM(G47:G48)</f>
        <v>0</v>
      </c>
      <c r="H49" s="377">
        <f t="shared" si="10"/>
        <v>1</v>
      </c>
      <c r="I49" s="377">
        <f t="shared" si="10"/>
        <v>1</v>
      </c>
      <c r="J49" s="181">
        <v>440289.32000000007</v>
      </c>
      <c r="K49" s="181">
        <v>220144.66000000003</v>
      </c>
      <c r="L49" s="382">
        <f>SUM(L47:L48)</f>
        <v>2</v>
      </c>
      <c r="M49" s="382">
        <f t="shared" ref="M49:N49" si="11">SUM(M47:M48)</f>
        <v>0</v>
      </c>
      <c r="N49" s="382">
        <f t="shared" si="11"/>
        <v>0</v>
      </c>
    </row>
    <row r="50" spans="1:14" ht="24" x14ac:dyDescent="0.25">
      <c r="A50" s="324" t="s">
        <v>144</v>
      </c>
      <c r="B50" s="4" t="s">
        <v>45</v>
      </c>
      <c r="C50" s="171">
        <v>1</v>
      </c>
      <c r="D50" s="175" t="s">
        <v>303</v>
      </c>
      <c r="E50" s="175" t="s">
        <v>304</v>
      </c>
      <c r="F50" s="175" t="s">
        <v>305</v>
      </c>
      <c r="G50" s="171"/>
      <c r="H50" s="171">
        <v>1</v>
      </c>
      <c r="I50" s="171"/>
      <c r="J50" s="384">
        <v>23509.73</v>
      </c>
      <c r="K50" s="177">
        <v>23509.73</v>
      </c>
      <c r="L50" s="178"/>
      <c r="M50" s="178"/>
      <c r="N50" s="178">
        <v>1</v>
      </c>
    </row>
    <row r="51" spans="1:14" ht="24" x14ac:dyDescent="0.25">
      <c r="A51" s="324" t="s">
        <v>144</v>
      </c>
      <c r="B51" s="4" t="s">
        <v>45</v>
      </c>
      <c r="C51" s="171">
        <v>1</v>
      </c>
      <c r="D51" s="175" t="s">
        <v>512</v>
      </c>
      <c r="E51" s="175" t="s">
        <v>513</v>
      </c>
      <c r="F51" s="175" t="s">
        <v>317</v>
      </c>
      <c r="G51" s="171"/>
      <c r="H51" s="171">
        <v>1</v>
      </c>
      <c r="I51" s="171"/>
      <c r="J51" s="177">
        <v>29999.09</v>
      </c>
      <c r="K51" s="177">
        <v>22499.317500000001</v>
      </c>
      <c r="L51" s="178"/>
      <c r="M51" s="178"/>
      <c r="N51" s="178">
        <v>1</v>
      </c>
    </row>
    <row r="52" spans="1:14" ht="24" x14ac:dyDescent="0.25">
      <c r="A52" s="324" t="s">
        <v>144</v>
      </c>
      <c r="B52" s="4" t="s">
        <v>45</v>
      </c>
      <c r="C52" s="171">
        <v>1</v>
      </c>
      <c r="D52" s="175" t="s">
        <v>514</v>
      </c>
      <c r="E52" s="175" t="s">
        <v>515</v>
      </c>
      <c r="F52" s="175" t="s">
        <v>516</v>
      </c>
      <c r="G52" s="171"/>
      <c r="H52" s="171"/>
      <c r="I52" s="171">
        <v>1</v>
      </c>
      <c r="J52" s="384">
        <v>9429.7800000000007</v>
      </c>
      <c r="K52" s="177">
        <v>9429.7800000000007</v>
      </c>
      <c r="L52" s="178"/>
      <c r="M52" s="178"/>
      <c r="N52" s="178">
        <v>1</v>
      </c>
    </row>
    <row r="53" spans="1:14" s="332" customFormat="1" x14ac:dyDescent="0.25">
      <c r="A53" s="523" t="s">
        <v>332</v>
      </c>
      <c r="B53" s="524"/>
      <c r="C53" s="377">
        <f>SUM(C50:C52)</f>
        <v>3</v>
      </c>
      <c r="D53" s="526"/>
      <c r="E53" s="526"/>
      <c r="F53" s="526"/>
      <c r="G53" s="377">
        <f t="shared" ref="G53:I53" si="12">SUM(G50:G52)</f>
        <v>0</v>
      </c>
      <c r="H53" s="377">
        <f t="shared" si="12"/>
        <v>2</v>
      </c>
      <c r="I53" s="377">
        <f t="shared" si="12"/>
        <v>1</v>
      </c>
      <c r="J53" s="387">
        <v>62938.6</v>
      </c>
      <c r="K53" s="387">
        <v>55438.827499999999</v>
      </c>
      <c r="L53" s="373">
        <f t="shared" ref="L53:M53" si="13">SUM(L50:L52)</f>
        <v>0</v>
      </c>
      <c r="M53" s="373">
        <f t="shared" si="13"/>
        <v>0</v>
      </c>
      <c r="N53" s="373">
        <f>SUM(N50:N52)</f>
        <v>3</v>
      </c>
    </row>
    <row r="54" spans="1:14" ht="24" x14ac:dyDescent="0.25">
      <c r="A54" s="324" t="s">
        <v>144</v>
      </c>
      <c r="B54" s="174" t="s">
        <v>47</v>
      </c>
      <c r="C54" s="171">
        <v>1</v>
      </c>
      <c r="D54" s="175" t="s">
        <v>517</v>
      </c>
      <c r="E54" s="175" t="s">
        <v>518</v>
      </c>
      <c r="F54" s="175" t="s">
        <v>519</v>
      </c>
      <c r="G54" s="171"/>
      <c r="H54" s="171"/>
      <c r="I54" s="171">
        <v>1</v>
      </c>
      <c r="J54" s="177">
        <v>30000</v>
      </c>
      <c r="K54" s="177">
        <v>22500</v>
      </c>
      <c r="L54" s="178"/>
      <c r="M54" s="178"/>
      <c r="N54" s="178">
        <v>1</v>
      </c>
    </row>
    <row r="55" spans="1:14" ht="24" x14ac:dyDescent="0.25">
      <c r="A55" s="324" t="s">
        <v>144</v>
      </c>
      <c r="B55" s="174" t="s">
        <v>47</v>
      </c>
      <c r="C55" s="171">
        <v>1</v>
      </c>
      <c r="D55" s="175" t="s">
        <v>520</v>
      </c>
      <c r="E55" s="175" t="s">
        <v>521</v>
      </c>
      <c r="F55" s="175" t="s">
        <v>369</v>
      </c>
      <c r="G55" s="171"/>
      <c r="H55" s="171"/>
      <c r="I55" s="171">
        <v>1</v>
      </c>
      <c r="J55" s="384">
        <v>29999.279999999999</v>
      </c>
      <c r="K55" s="177">
        <v>22499.46</v>
      </c>
      <c r="L55" s="178"/>
      <c r="M55" s="178"/>
      <c r="N55" s="178">
        <v>1</v>
      </c>
    </row>
    <row r="56" spans="1:14" ht="36" x14ac:dyDescent="0.25">
      <c r="A56" s="324" t="s">
        <v>144</v>
      </c>
      <c r="B56" s="174" t="s">
        <v>47</v>
      </c>
      <c r="C56" s="171">
        <v>1</v>
      </c>
      <c r="D56" s="175" t="s">
        <v>348</v>
      </c>
      <c r="E56" s="175" t="s">
        <v>349</v>
      </c>
      <c r="F56" s="175" t="s">
        <v>350</v>
      </c>
      <c r="G56" s="171"/>
      <c r="H56" s="171">
        <v>1</v>
      </c>
      <c r="I56" s="171"/>
      <c r="J56" s="384">
        <v>27484.3</v>
      </c>
      <c r="K56" s="177">
        <v>20613.224999999999</v>
      </c>
      <c r="L56" s="178"/>
      <c r="M56" s="178"/>
      <c r="N56" s="178">
        <v>1</v>
      </c>
    </row>
    <row r="57" spans="1:14" s="332" customFormat="1" x14ac:dyDescent="0.25">
      <c r="A57" s="523" t="s">
        <v>522</v>
      </c>
      <c r="B57" s="524"/>
      <c r="C57" s="377">
        <f>SUM(C54:C56)</f>
        <v>3</v>
      </c>
      <c r="D57" s="526"/>
      <c r="E57" s="526"/>
      <c r="F57" s="526"/>
      <c r="G57" s="377">
        <f>SUM(G54:G56)</f>
        <v>0</v>
      </c>
      <c r="H57" s="377">
        <f t="shared" ref="H57:I57" si="14">SUM(H54:H56)</f>
        <v>1</v>
      </c>
      <c r="I57" s="377">
        <f t="shared" si="14"/>
        <v>2</v>
      </c>
      <c r="J57" s="186">
        <v>87483.58</v>
      </c>
      <c r="K57" s="186">
        <v>65612.684999999998</v>
      </c>
      <c r="L57" s="382">
        <f t="shared" ref="L57:M57" si="15">SUM(L54:L56)</f>
        <v>0</v>
      </c>
      <c r="M57" s="382">
        <f t="shared" si="15"/>
        <v>0</v>
      </c>
      <c r="N57" s="382">
        <f>SUM(N54:N56)</f>
        <v>3</v>
      </c>
    </row>
    <row r="58" spans="1:14" s="332" customFormat="1" x14ac:dyDescent="0.25">
      <c r="A58" s="471" t="s">
        <v>523</v>
      </c>
      <c r="B58" s="472"/>
      <c r="C58" s="188">
        <f>C57+C53+C49+C46+C35+C30+C28+C26+C23+C21+C19+C17+C15+C13+C11</f>
        <v>34</v>
      </c>
      <c r="D58" s="447"/>
      <c r="E58" s="447"/>
      <c r="F58" s="447"/>
      <c r="G58" s="188">
        <f>G57+G53+G49+G46+G35+G30+G28+G26+G23+G21+G19+G17+G15+G13+G11</f>
        <v>8</v>
      </c>
      <c r="H58" s="188">
        <f t="shared" ref="H58:I58" si="16">H57+H53+H49+H46+H35+H30+H28+H26+H23+H21+H19+H17+H15+H13+H11</f>
        <v>12</v>
      </c>
      <c r="I58" s="188">
        <f t="shared" si="16"/>
        <v>14</v>
      </c>
      <c r="J58" s="21">
        <v>7537458.790000001</v>
      </c>
      <c r="K58" s="21">
        <v>3814569.8175000004</v>
      </c>
      <c r="L58" s="188">
        <f>L57+L53+L49+L46+L35+L30+L28+L26+L23+L21+L19+L17+L15+L13+L11</f>
        <v>20</v>
      </c>
      <c r="M58" s="188">
        <f t="shared" ref="M58:N58" si="17">M57+M53+M49+M46+M35+M30+M28+M26+M23+M21+M19+M17+M15+M13+M11</f>
        <v>8</v>
      </c>
      <c r="N58" s="188">
        <f t="shared" si="17"/>
        <v>6</v>
      </c>
    </row>
    <row r="59" spans="1:14" ht="22.5" x14ac:dyDescent="0.25">
      <c r="A59" s="174" t="s">
        <v>148</v>
      </c>
      <c r="B59" s="174" t="s">
        <v>10</v>
      </c>
      <c r="C59" s="171">
        <v>1</v>
      </c>
      <c r="D59" s="190" t="s">
        <v>524</v>
      </c>
      <c r="E59" s="190" t="s">
        <v>525</v>
      </c>
      <c r="F59" s="190" t="s">
        <v>526</v>
      </c>
      <c r="G59" s="191">
        <v>1</v>
      </c>
      <c r="H59" s="191"/>
      <c r="I59" s="191"/>
      <c r="J59" s="177">
        <v>496470</v>
      </c>
      <c r="K59" s="177">
        <v>248235</v>
      </c>
      <c r="L59" s="178"/>
      <c r="M59" s="178">
        <v>1</v>
      </c>
      <c r="N59" s="178"/>
    </row>
    <row r="60" spans="1:14" ht="22.5" x14ac:dyDescent="0.25">
      <c r="A60" s="174" t="s">
        <v>148</v>
      </c>
      <c r="B60" s="174" t="s">
        <v>10</v>
      </c>
      <c r="C60" s="171">
        <v>1</v>
      </c>
      <c r="D60" s="190" t="s">
        <v>527</v>
      </c>
      <c r="E60" s="190" t="s">
        <v>528</v>
      </c>
      <c r="F60" s="190" t="s">
        <v>529</v>
      </c>
      <c r="G60" s="191"/>
      <c r="H60" s="191">
        <v>1</v>
      </c>
      <c r="I60" s="191"/>
      <c r="J60" s="177">
        <v>117780</v>
      </c>
      <c r="K60" s="177">
        <v>58890</v>
      </c>
      <c r="L60" s="178"/>
      <c r="M60" s="178">
        <v>1</v>
      </c>
      <c r="N60" s="178"/>
    </row>
    <row r="61" spans="1:14" ht="22.5" x14ac:dyDescent="0.25">
      <c r="A61" s="174" t="s">
        <v>148</v>
      </c>
      <c r="B61" s="174" t="s">
        <v>10</v>
      </c>
      <c r="C61" s="171">
        <v>1</v>
      </c>
      <c r="D61" s="190" t="s">
        <v>530</v>
      </c>
      <c r="E61" s="190" t="s">
        <v>531</v>
      </c>
      <c r="F61" s="190" t="s">
        <v>353</v>
      </c>
      <c r="G61" s="191"/>
      <c r="H61" s="191"/>
      <c r="I61" s="191">
        <v>1</v>
      </c>
      <c r="J61" s="177">
        <v>31800</v>
      </c>
      <c r="K61" s="177">
        <v>15900</v>
      </c>
      <c r="L61" s="178"/>
      <c r="M61" s="178">
        <v>1</v>
      </c>
      <c r="N61" s="178"/>
    </row>
    <row r="62" spans="1:14" ht="22.5" x14ac:dyDescent="0.25">
      <c r="A62" s="174" t="s">
        <v>148</v>
      </c>
      <c r="B62" s="174" t="s">
        <v>10</v>
      </c>
      <c r="C62" s="171">
        <v>1</v>
      </c>
      <c r="D62" s="190" t="s">
        <v>149</v>
      </c>
      <c r="E62" s="190" t="s">
        <v>150</v>
      </c>
      <c r="F62" s="190" t="s">
        <v>151</v>
      </c>
      <c r="G62" s="191"/>
      <c r="H62" s="191"/>
      <c r="I62" s="191">
        <v>1</v>
      </c>
      <c r="J62" s="177">
        <v>500000</v>
      </c>
      <c r="K62" s="177">
        <v>250000</v>
      </c>
      <c r="L62" s="178"/>
      <c r="M62" s="178">
        <v>1</v>
      </c>
      <c r="N62" s="178"/>
    </row>
    <row r="63" spans="1:14" x14ac:dyDescent="0.25">
      <c r="A63" s="174" t="s">
        <v>148</v>
      </c>
      <c r="B63" s="174" t="s">
        <v>10</v>
      </c>
      <c r="C63" s="171">
        <v>1</v>
      </c>
      <c r="D63" s="190" t="s">
        <v>152</v>
      </c>
      <c r="E63" s="190" t="s">
        <v>153</v>
      </c>
      <c r="F63" s="190" t="s">
        <v>154</v>
      </c>
      <c r="G63" s="191"/>
      <c r="H63" s="191"/>
      <c r="I63" s="191">
        <v>1</v>
      </c>
      <c r="J63" s="177">
        <v>250161.24</v>
      </c>
      <c r="K63" s="177">
        <v>125080.62</v>
      </c>
      <c r="L63" s="178">
        <v>1</v>
      </c>
      <c r="M63" s="178"/>
      <c r="N63" s="178"/>
    </row>
    <row r="64" spans="1:14" x14ac:dyDescent="0.25">
      <c r="A64" s="174" t="s">
        <v>148</v>
      </c>
      <c r="B64" s="174" t="s">
        <v>10</v>
      </c>
      <c r="C64" s="171">
        <v>1</v>
      </c>
      <c r="D64" s="190" t="s">
        <v>532</v>
      </c>
      <c r="E64" s="190" t="s">
        <v>533</v>
      </c>
      <c r="F64" s="190" t="s">
        <v>534</v>
      </c>
      <c r="G64" s="191"/>
      <c r="H64" s="191"/>
      <c r="I64" s="191">
        <v>1</v>
      </c>
      <c r="J64" s="177">
        <v>433220.25</v>
      </c>
      <c r="K64" s="177">
        <v>216610.125</v>
      </c>
      <c r="L64" s="178">
        <v>1</v>
      </c>
      <c r="M64" s="178"/>
      <c r="N64" s="178"/>
    </row>
    <row r="65" spans="1:14" s="332" customFormat="1" x14ac:dyDescent="0.25">
      <c r="A65" s="523" t="s">
        <v>208</v>
      </c>
      <c r="B65" s="524"/>
      <c r="C65" s="377">
        <f>SUM(C59:C64)</f>
        <v>6</v>
      </c>
      <c r="D65" s="525"/>
      <c r="E65" s="525"/>
      <c r="F65" s="525"/>
      <c r="G65" s="378">
        <f>SUM(G59:G64)</f>
        <v>1</v>
      </c>
      <c r="H65" s="378">
        <f>SUM(H59:H64)</f>
        <v>1</v>
      </c>
      <c r="I65" s="378">
        <f>SUM(I59:I64)</f>
        <v>4</v>
      </c>
      <c r="J65" s="181">
        <v>1829431.49</v>
      </c>
      <c r="K65" s="181">
        <v>914715.745</v>
      </c>
      <c r="L65" s="382">
        <f>SUM(L59:L64)</f>
        <v>2</v>
      </c>
      <c r="M65" s="382">
        <f>SUM(M59:M64)</f>
        <v>4</v>
      </c>
      <c r="N65" s="382">
        <f>SUM(N59:N64)</f>
        <v>0</v>
      </c>
    </row>
    <row r="66" spans="1:14" s="332" customFormat="1" x14ac:dyDescent="0.25">
      <c r="A66" s="174" t="s">
        <v>148</v>
      </c>
      <c r="B66" s="175" t="s">
        <v>12</v>
      </c>
      <c r="C66" s="377"/>
      <c r="D66" s="378"/>
      <c r="E66" s="378"/>
      <c r="F66" s="378"/>
      <c r="G66" s="378"/>
      <c r="H66" s="378"/>
      <c r="I66" s="378"/>
      <c r="J66" s="181"/>
      <c r="K66" s="181"/>
      <c r="L66" s="382"/>
      <c r="M66" s="382"/>
      <c r="N66" s="382"/>
    </row>
    <row r="67" spans="1:14" s="332" customFormat="1" x14ac:dyDescent="0.25">
      <c r="A67" s="523" t="s">
        <v>452</v>
      </c>
      <c r="B67" s="524"/>
      <c r="C67" s="377">
        <f t="shared" ref="C67" si="18">SUM(C66)</f>
        <v>0</v>
      </c>
      <c r="D67" s="528"/>
      <c r="E67" s="528"/>
      <c r="F67" s="528"/>
      <c r="G67" s="378">
        <v>0</v>
      </c>
      <c r="H67" s="378">
        <v>0</v>
      </c>
      <c r="I67" s="378">
        <v>0</v>
      </c>
      <c r="J67" s="186">
        <v>0</v>
      </c>
      <c r="K67" s="186">
        <v>0</v>
      </c>
      <c r="L67" s="382">
        <v>0</v>
      </c>
      <c r="M67" s="382">
        <v>0</v>
      </c>
      <c r="N67" s="382">
        <v>0</v>
      </c>
    </row>
    <row r="68" spans="1:14" s="332" customFormat="1" x14ac:dyDescent="0.25">
      <c r="A68" s="174" t="s">
        <v>148</v>
      </c>
      <c r="B68" s="175" t="s">
        <v>15</v>
      </c>
      <c r="C68" s="377"/>
      <c r="D68" s="378"/>
      <c r="E68" s="378"/>
      <c r="F68" s="378"/>
      <c r="G68" s="378"/>
      <c r="H68" s="378"/>
      <c r="I68" s="378"/>
      <c r="J68" s="181"/>
      <c r="K68" s="181"/>
      <c r="L68" s="382"/>
      <c r="M68" s="382"/>
      <c r="N68" s="382"/>
    </row>
    <row r="69" spans="1:14" s="332" customFormat="1" x14ac:dyDescent="0.25">
      <c r="A69" s="523" t="s">
        <v>453</v>
      </c>
      <c r="B69" s="524"/>
      <c r="C69" s="377">
        <f t="shared" ref="C69" si="19">SUM(C68)</f>
        <v>0</v>
      </c>
      <c r="D69" s="528"/>
      <c r="E69" s="528"/>
      <c r="F69" s="528"/>
      <c r="G69" s="378">
        <v>0</v>
      </c>
      <c r="H69" s="378">
        <v>0</v>
      </c>
      <c r="I69" s="378">
        <v>0</v>
      </c>
      <c r="J69" s="186">
        <v>0</v>
      </c>
      <c r="K69" s="186">
        <v>0</v>
      </c>
      <c r="L69" s="382">
        <v>0</v>
      </c>
      <c r="M69" s="382">
        <v>0</v>
      </c>
      <c r="N69" s="382">
        <v>0</v>
      </c>
    </row>
    <row r="70" spans="1:14" ht="22.5" x14ac:dyDescent="0.25">
      <c r="A70" s="174" t="s">
        <v>148</v>
      </c>
      <c r="B70" s="174" t="s">
        <v>17</v>
      </c>
      <c r="C70" s="171">
        <v>1</v>
      </c>
      <c r="D70" s="192" t="s">
        <v>535</v>
      </c>
      <c r="E70" s="192" t="s">
        <v>18</v>
      </c>
      <c r="F70" s="190" t="s">
        <v>154</v>
      </c>
      <c r="G70" s="191"/>
      <c r="H70" s="191"/>
      <c r="I70" s="191">
        <v>1</v>
      </c>
      <c r="J70" s="177">
        <v>25940.25</v>
      </c>
      <c r="K70" s="177">
        <v>12970.125</v>
      </c>
      <c r="L70" s="178"/>
      <c r="M70" s="178">
        <v>1</v>
      </c>
      <c r="N70" s="178"/>
    </row>
    <row r="71" spans="1:14" s="332" customFormat="1" x14ac:dyDescent="0.25">
      <c r="A71" s="523" t="s">
        <v>457</v>
      </c>
      <c r="B71" s="524"/>
      <c r="C71" s="377">
        <f>SUM(C70)</f>
        <v>1</v>
      </c>
      <c r="D71" s="526"/>
      <c r="E71" s="526"/>
      <c r="F71" s="526"/>
      <c r="G71" s="377">
        <f>G70</f>
        <v>0</v>
      </c>
      <c r="H71" s="377">
        <f>H70</f>
        <v>0</v>
      </c>
      <c r="I71" s="377">
        <f>SUM(I70)</f>
        <v>1</v>
      </c>
      <c r="J71" s="181">
        <v>25940.25</v>
      </c>
      <c r="K71" s="181">
        <v>12970.125</v>
      </c>
      <c r="L71" s="382">
        <f>SUM(L70)</f>
        <v>0</v>
      </c>
      <c r="M71" s="382">
        <f>SUM(M70)</f>
        <v>1</v>
      </c>
      <c r="N71" s="382">
        <f>SUM(N70)</f>
        <v>0</v>
      </c>
    </row>
    <row r="72" spans="1:14" s="332" customFormat="1" x14ac:dyDescent="0.25">
      <c r="A72" s="174" t="s">
        <v>148</v>
      </c>
      <c r="B72" s="4" t="s">
        <v>19</v>
      </c>
      <c r="C72" s="377"/>
      <c r="D72" s="377"/>
      <c r="E72" s="377"/>
      <c r="F72" s="377"/>
      <c r="G72" s="377"/>
      <c r="H72" s="377"/>
      <c r="I72" s="377"/>
      <c r="J72" s="181"/>
      <c r="K72" s="181"/>
      <c r="L72" s="382"/>
      <c r="M72" s="382"/>
      <c r="N72" s="382"/>
    </row>
    <row r="73" spans="1:14" s="332" customFormat="1" x14ac:dyDescent="0.25">
      <c r="A73" s="523" t="s">
        <v>458</v>
      </c>
      <c r="B73" s="524"/>
      <c r="C73" s="377">
        <f t="shared" ref="C73" si="20">SUM(C72)</f>
        <v>0</v>
      </c>
      <c r="D73" s="528"/>
      <c r="E73" s="528"/>
      <c r="F73" s="528"/>
      <c r="G73" s="377">
        <v>0</v>
      </c>
      <c r="H73" s="377">
        <v>0</v>
      </c>
      <c r="I73" s="377">
        <v>0</v>
      </c>
      <c r="J73" s="186">
        <v>0</v>
      </c>
      <c r="K73" s="186">
        <v>0</v>
      </c>
      <c r="L73" s="382">
        <v>0</v>
      </c>
      <c r="M73" s="382">
        <v>0</v>
      </c>
      <c r="N73" s="382">
        <v>0</v>
      </c>
    </row>
    <row r="74" spans="1:14" s="332" customFormat="1" x14ac:dyDescent="0.25">
      <c r="A74" s="174" t="s">
        <v>148</v>
      </c>
      <c r="B74" s="4" t="s">
        <v>21</v>
      </c>
      <c r="C74" s="377"/>
      <c r="D74" s="377"/>
      <c r="E74" s="377"/>
      <c r="F74" s="377"/>
      <c r="G74" s="377"/>
      <c r="H74" s="377"/>
      <c r="I74" s="377"/>
      <c r="J74" s="181"/>
      <c r="K74" s="181"/>
      <c r="L74" s="382"/>
      <c r="M74" s="382"/>
      <c r="N74" s="382"/>
    </row>
    <row r="75" spans="1:14" s="332" customFormat="1" x14ac:dyDescent="0.25">
      <c r="A75" s="523" t="s">
        <v>459</v>
      </c>
      <c r="B75" s="524"/>
      <c r="C75" s="377">
        <f t="shared" ref="C75" si="21">SUM(C74)</f>
        <v>0</v>
      </c>
      <c r="D75" s="528"/>
      <c r="E75" s="528"/>
      <c r="F75" s="528"/>
      <c r="G75" s="377">
        <v>0</v>
      </c>
      <c r="H75" s="377">
        <v>0</v>
      </c>
      <c r="I75" s="377">
        <v>0</v>
      </c>
      <c r="J75" s="186">
        <v>0</v>
      </c>
      <c r="K75" s="186">
        <v>0</v>
      </c>
      <c r="L75" s="382">
        <v>0</v>
      </c>
      <c r="M75" s="382">
        <v>0</v>
      </c>
      <c r="N75" s="382">
        <v>0</v>
      </c>
    </row>
    <row r="76" spans="1:14" s="332" customFormat="1" x14ac:dyDescent="0.25">
      <c r="A76" s="174" t="s">
        <v>148</v>
      </c>
      <c r="B76" s="174" t="s">
        <v>23</v>
      </c>
      <c r="C76" s="377"/>
      <c r="D76" s="377"/>
      <c r="E76" s="377"/>
      <c r="F76" s="377"/>
      <c r="G76" s="377"/>
      <c r="H76" s="377"/>
      <c r="I76" s="377"/>
      <c r="J76" s="181"/>
      <c r="K76" s="181"/>
      <c r="L76" s="382"/>
      <c r="M76" s="382"/>
      <c r="N76" s="382"/>
    </row>
    <row r="77" spans="1:14" s="332" customFormat="1" x14ac:dyDescent="0.25">
      <c r="A77" s="523" t="s">
        <v>536</v>
      </c>
      <c r="B77" s="524"/>
      <c r="C77" s="377">
        <f t="shared" ref="C77" si="22">SUM(C76)</f>
        <v>0</v>
      </c>
      <c r="D77" s="528"/>
      <c r="E77" s="528"/>
      <c r="F77" s="528"/>
      <c r="G77" s="377">
        <v>0</v>
      </c>
      <c r="H77" s="377">
        <v>0</v>
      </c>
      <c r="I77" s="377">
        <v>0</v>
      </c>
      <c r="J77" s="186">
        <v>0</v>
      </c>
      <c r="K77" s="186">
        <v>0</v>
      </c>
      <c r="L77" s="382">
        <v>0</v>
      </c>
      <c r="M77" s="382">
        <v>0</v>
      </c>
      <c r="N77" s="382">
        <v>0</v>
      </c>
    </row>
    <row r="78" spans="1:14" s="332" customFormat="1" ht="33.75" x14ac:dyDescent="0.25">
      <c r="A78" s="174" t="s">
        <v>148</v>
      </c>
      <c r="B78" s="174" t="s">
        <v>26</v>
      </c>
      <c r="C78" s="377">
        <v>1</v>
      </c>
      <c r="D78" s="194" t="s">
        <v>537</v>
      </c>
      <c r="E78" s="194" t="s">
        <v>538</v>
      </c>
      <c r="F78" s="190" t="s">
        <v>539</v>
      </c>
      <c r="G78" s="191"/>
      <c r="H78" s="191">
        <v>1</v>
      </c>
      <c r="I78" s="191"/>
      <c r="J78" s="177">
        <v>273027.39</v>
      </c>
      <c r="K78" s="177">
        <v>136513.69500000001</v>
      </c>
      <c r="L78" s="178">
        <v>1</v>
      </c>
      <c r="M78" s="178"/>
      <c r="N78" s="178"/>
    </row>
    <row r="79" spans="1:14" x14ac:dyDescent="0.25">
      <c r="A79" s="174" t="s">
        <v>148</v>
      </c>
      <c r="B79" s="174" t="s">
        <v>26</v>
      </c>
      <c r="C79" s="171">
        <v>1</v>
      </c>
      <c r="D79" s="190" t="s">
        <v>213</v>
      </c>
      <c r="E79" s="190" t="s">
        <v>214</v>
      </c>
      <c r="F79" s="190" t="s">
        <v>215</v>
      </c>
      <c r="G79" s="191"/>
      <c r="H79" s="191"/>
      <c r="I79" s="191">
        <v>1</v>
      </c>
      <c r="J79" s="177">
        <v>298320.93</v>
      </c>
      <c r="K79" s="177">
        <v>149160.465</v>
      </c>
      <c r="L79" s="178">
        <v>1</v>
      </c>
      <c r="M79" s="178"/>
      <c r="N79" s="178"/>
    </row>
    <row r="80" spans="1:14" x14ac:dyDescent="0.25">
      <c r="A80" s="174" t="s">
        <v>148</v>
      </c>
      <c r="B80" s="174" t="s">
        <v>26</v>
      </c>
      <c r="C80" s="171">
        <v>1</v>
      </c>
      <c r="D80" s="190" t="s">
        <v>216</v>
      </c>
      <c r="E80" s="190" t="s">
        <v>217</v>
      </c>
      <c r="F80" s="190" t="s">
        <v>218</v>
      </c>
      <c r="G80" s="191"/>
      <c r="H80" s="191"/>
      <c r="I80" s="191">
        <v>1</v>
      </c>
      <c r="J80" s="177">
        <v>36764.199999999997</v>
      </c>
      <c r="K80" s="177">
        <v>18382.099999999999</v>
      </c>
      <c r="L80" s="178">
        <v>1</v>
      </c>
      <c r="M80" s="178"/>
      <c r="N80" s="178"/>
    </row>
    <row r="81" spans="1:14" s="332" customFormat="1" x14ac:dyDescent="0.25">
      <c r="A81" s="523" t="s">
        <v>222</v>
      </c>
      <c r="B81" s="524"/>
      <c r="C81" s="377">
        <f>SUM(C78:C80)</f>
        <v>3</v>
      </c>
      <c r="D81" s="526"/>
      <c r="E81" s="526"/>
      <c r="F81" s="526"/>
      <c r="G81" s="377">
        <v>0</v>
      </c>
      <c r="H81" s="377">
        <f>SUM(H78:H80)</f>
        <v>1</v>
      </c>
      <c r="I81" s="377">
        <f>SUM(I78:I80)</f>
        <v>2</v>
      </c>
      <c r="J81" s="181">
        <v>608112.52</v>
      </c>
      <c r="K81" s="181">
        <v>304056.26</v>
      </c>
      <c r="L81" s="382">
        <f>SUM(L78:L80)</f>
        <v>3</v>
      </c>
      <c r="M81" s="382">
        <f t="shared" ref="M81:N81" si="23">SUM(M78:M80)</f>
        <v>0</v>
      </c>
      <c r="N81" s="382">
        <f t="shared" si="23"/>
        <v>0</v>
      </c>
    </row>
    <row r="82" spans="1:14" s="332" customFormat="1" ht="22.5" x14ac:dyDescent="0.25">
      <c r="A82" s="174" t="s">
        <v>148</v>
      </c>
      <c r="B82" s="4" t="s">
        <v>28</v>
      </c>
      <c r="C82" s="377">
        <v>1</v>
      </c>
      <c r="D82" s="192" t="s">
        <v>540</v>
      </c>
      <c r="E82" s="192" t="s">
        <v>541</v>
      </c>
      <c r="F82" s="192" t="s">
        <v>542</v>
      </c>
      <c r="G82" s="195"/>
      <c r="H82" s="195"/>
      <c r="I82" s="195">
        <v>1</v>
      </c>
      <c r="J82" s="177">
        <v>299464.24</v>
      </c>
      <c r="K82" s="177">
        <v>149732.12</v>
      </c>
      <c r="L82" s="178"/>
      <c r="M82" s="178">
        <v>1</v>
      </c>
      <c r="N82" s="178"/>
    </row>
    <row r="83" spans="1:14" s="332" customFormat="1" x14ac:dyDescent="0.25">
      <c r="A83" s="174" t="s">
        <v>148</v>
      </c>
      <c r="B83" s="4" t="s">
        <v>28</v>
      </c>
      <c r="C83" s="377">
        <v>1</v>
      </c>
      <c r="D83" s="192" t="s">
        <v>223</v>
      </c>
      <c r="E83" s="192" t="s">
        <v>224</v>
      </c>
      <c r="F83" s="192" t="s">
        <v>225</v>
      </c>
      <c r="G83" s="195"/>
      <c r="H83" s="195"/>
      <c r="I83" s="195">
        <v>1</v>
      </c>
      <c r="J83" s="177">
        <v>298102.73</v>
      </c>
      <c r="K83" s="177">
        <v>149051.36499999999</v>
      </c>
      <c r="L83" s="178">
        <v>1</v>
      </c>
      <c r="M83" s="178"/>
      <c r="N83" s="178"/>
    </row>
    <row r="84" spans="1:14" s="2" customFormat="1" ht="22.5" x14ac:dyDescent="0.25">
      <c r="A84" s="174" t="s">
        <v>148</v>
      </c>
      <c r="B84" s="4" t="s">
        <v>28</v>
      </c>
      <c r="C84" s="380">
        <v>1</v>
      </c>
      <c r="D84" s="192" t="s">
        <v>226</v>
      </c>
      <c r="E84" s="192" t="s">
        <v>227</v>
      </c>
      <c r="F84" s="192" t="s">
        <v>225</v>
      </c>
      <c r="G84" s="195"/>
      <c r="H84" s="195"/>
      <c r="I84" s="195">
        <v>1</v>
      </c>
      <c r="J84" s="177">
        <v>288243.53999999998</v>
      </c>
      <c r="K84" s="177">
        <v>144121.76999999999</v>
      </c>
      <c r="L84" s="178"/>
      <c r="M84" s="178">
        <v>1</v>
      </c>
      <c r="N84" s="178"/>
    </row>
    <row r="85" spans="1:14" s="13" customFormat="1" x14ac:dyDescent="0.25">
      <c r="A85" s="523" t="s">
        <v>231</v>
      </c>
      <c r="B85" s="524"/>
      <c r="C85" s="371">
        <f>SUM(C82:C84)</f>
        <v>3</v>
      </c>
      <c r="D85" s="433"/>
      <c r="E85" s="433"/>
      <c r="F85" s="433"/>
      <c r="G85" s="371">
        <f t="shared" ref="G85:H85" si="24">SUM(G82:G84)</f>
        <v>0</v>
      </c>
      <c r="H85" s="371">
        <f t="shared" si="24"/>
        <v>0</v>
      </c>
      <c r="I85" s="371">
        <f>SUM(I82:I84)</f>
        <v>3</v>
      </c>
      <c r="J85" s="181">
        <v>885810.51</v>
      </c>
      <c r="K85" s="181">
        <v>442905.255</v>
      </c>
      <c r="L85" s="382">
        <f>SUM(L82:L84)</f>
        <v>1</v>
      </c>
      <c r="M85" s="382">
        <f>SUM(M82:M84)</f>
        <v>2</v>
      </c>
      <c r="N85" s="382">
        <f>SUM(N82:N84)</f>
        <v>0</v>
      </c>
    </row>
    <row r="86" spans="1:14" s="13" customFormat="1" x14ac:dyDescent="0.25">
      <c r="A86" s="174" t="s">
        <v>148</v>
      </c>
      <c r="B86" s="174" t="s">
        <v>30</v>
      </c>
      <c r="C86" s="371">
        <v>1</v>
      </c>
      <c r="D86" s="192" t="s">
        <v>543</v>
      </c>
      <c r="E86" s="192" t="s">
        <v>544</v>
      </c>
      <c r="F86" s="192" t="s">
        <v>154</v>
      </c>
      <c r="G86" s="195"/>
      <c r="H86" s="195"/>
      <c r="I86" s="195">
        <v>1</v>
      </c>
      <c r="J86" s="177">
        <v>298717.86</v>
      </c>
      <c r="K86" s="177">
        <v>149358.93</v>
      </c>
      <c r="L86" s="178">
        <v>1</v>
      </c>
      <c r="M86" s="178"/>
      <c r="N86" s="178"/>
    </row>
    <row r="87" spans="1:14" s="13" customFormat="1" ht="33.75" x14ac:dyDescent="0.25">
      <c r="A87" s="174" t="s">
        <v>148</v>
      </c>
      <c r="B87" s="174" t="s">
        <v>30</v>
      </c>
      <c r="C87" s="371">
        <v>1</v>
      </c>
      <c r="D87" s="192" t="s">
        <v>232</v>
      </c>
      <c r="E87" s="192" t="s">
        <v>233</v>
      </c>
      <c r="F87" s="192" t="s">
        <v>234</v>
      </c>
      <c r="G87" s="195"/>
      <c r="H87" s="195"/>
      <c r="I87" s="195">
        <v>1</v>
      </c>
      <c r="J87" s="177">
        <v>84363.19</v>
      </c>
      <c r="K87" s="177">
        <v>42181.595000000001</v>
      </c>
      <c r="L87" s="178"/>
      <c r="M87" s="178">
        <v>1</v>
      </c>
      <c r="N87" s="178"/>
    </row>
    <row r="88" spans="1:14" s="13" customFormat="1" ht="22.5" x14ac:dyDescent="0.25">
      <c r="A88" s="174" t="s">
        <v>148</v>
      </c>
      <c r="B88" s="174" t="s">
        <v>30</v>
      </c>
      <c r="C88" s="371">
        <v>1</v>
      </c>
      <c r="D88" s="192" t="s">
        <v>235</v>
      </c>
      <c r="E88" s="192" t="s">
        <v>236</v>
      </c>
      <c r="F88" s="192" t="s">
        <v>237</v>
      </c>
      <c r="G88" s="195"/>
      <c r="H88" s="195">
        <v>1</v>
      </c>
      <c r="I88" s="195"/>
      <c r="J88" s="177">
        <v>181427.56</v>
      </c>
      <c r="K88" s="177">
        <v>90713.78</v>
      </c>
      <c r="L88" s="178"/>
      <c r="M88" s="178">
        <v>1</v>
      </c>
      <c r="N88" s="178"/>
    </row>
    <row r="89" spans="1:14" x14ac:dyDescent="0.25">
      <c r="A89" s="174" t="s">
        <v>148</v>
      </c>
      <c r="B89" s="174" t="s">
        <v>30</v>
      </c>
      <c r="C89" s="171">
        <v>1</v>
      </c>
      <c r="D89" s="192" t="s">
        <v>238</v>
      </c>
      <c r="E89" s="192" t="s">
        <v>239</v>
      </c>
      <c r="F89" s="192" t="s">
        <v>240</v>
      </c>
      <c r="G89" s="195"/>
      <c r="H89" s="195"/>
      <c r="I89" s="195">
        <v>1</v>
      </c>
      <c r="J89" s="177">
        <v>295046.64</v>
      </c>
      <c r="K89" s="177">
        <v>147523.32</v>
      </c>
      <c r="L89" s="178"/>
      <c r="M89" s="178">
        <v>1</v>
      </c>
      <c r="N89" s="178"/>
    </row>
    <row r="90" spans="1:14" s="332" customFormat="1" x14ac:dyDescent="0.25">
      <c r="A90" s="523" t="s">
        <v>253</v>
      </c>
      <c r="B90" s="524"/>
      <c r="C90" s="377">
        <f>SUM(C86:C89)</f>
        <v>4</v>
      </c>
      <c r="D90" s="526"/>
      <c r="E90" s="526"/>
      <c r="F90" s="526"/>
      <c r="G90" s="377">
        <f>SUM(G86:G89)</f>
        <v>0</v>
      </c>
      <c r="H90" s="377">
        <f>SUM(H86:H89)</f>
        <v>1</v>
      </c>
      <c r="I90" s="377">
        <f>SUM(I86:I89)</f>
        <v>3</v>
      </c>
      <c r="J90" s="181">
        <v>859555.25</v>
      </c>
      <c r="K90" s="181">
        <v>429777.625</v>
      </c>
      <c r="L90" s="382">
        <f>SUM(L86:L89)</f>
        <v>1</v>
      </c>
      <c r="M90" s="382">
        <f>SUM(M86:M89)</f>
        <v>3</v>
      </c>
      <c r="N90" s="382">
        <f>SUM(N86:N89)</f>
        <v>0</v>
      </c>
    </row>
    <row r="91" spans="1:14" s="332" customFormat="1" ht="22.5" x14ac:dyDescent="0.25">
      <c r="A91" s="174" t="s">
        <v>148</v>
      </c>
      <c r="B91" s="174" t="s">
        <v>254</v>
      </c>
      <c r="C91" s="377">
        <v>1</v>
      </c>
      <c r="D91" s="190" t="s">
        <v>255</v>
      </c>
      <c r="E91" s="190" t="s">
        <v>256</v>
      </c>
      <c r="F91" s="190" t="s">
        <v>257</v>
      </c>
      <c r="G91" s="191"/>
      <c r="H91" s="191">
        <v>1</v>
      </c>
      <c r="I91" s="191"/>
      <c r="J91" s="177">
        <v>69724.75</v>
      </c>
      <c r="K91" s="177">
        <v>48807.324999999997</v>
      </c>
      <c r="L91" s="178"/>
      <c r="M91" s="178"/>
      <c r="N91" s="178">
        <v>1</v>
      </c>
    </row>
    <row r="92" spans="1:14" s="332" customFormat="1" ht="22.5" x14ac:dyDescent="0.25">
      <c r="A92" s="174" t="s">
        <v>148</v>
      </c>
      <c r="B92" s="174" t="s">
        <v>254</v>
      </c>
      <c r="C92" s="377">
        <v>1</v>
      </c>
      <c r="D92" s="190" t="s">
        <v>315</v>
      </c>
      <c r="E92" s="190" t="s">
        <v>545</v>
      </c>
      <c r="F92" s="196" t="s">
        <v>546</v>
      </c>
      <c r="G92" s="191"/>
      <c r="H92" s="191">
        <v>1</v>
      </c>
      <c r="I92" s="191"/>
      <c r="J92" s="177">
        <v>56500</v>
      </c>
      <c r="K92" s="177">
        <v>39550</v>
      </c>
      <c r="L92" s="178"/>
      <c r="M92" s="178"/>
      <c r="N92" s="178">
        <v>1</v>
      </c>
    </row>
    <row r="93" spans="1:14" s="332" customFormat="1" x14ac:dyDescent="0.25">
      <c r="A93" s="523" t="s">
        <v>258</v>
      </c>
      <c r="B93" s="524"/>
      <c r="C93" s="377">
        <f>SUM(C91:C92)</f>
        <v>2</v>
      </c>
      <c r="D93" s="526"/>
      <c r="E93" s="526"/>
      <c r="F93" s="526"/>
      <c r="G93" s="377">
        <f>SUM(G91:G92)</f>
        <v>0</v>
      </c>
      <c r="H93" s="377">
        <f>SUM(H91:H92)</f>
        <v>2</v>
      </c>
      <c r="I93" s="377">
        <f>SUM(I91:I92)</f>
        <v>0</v>
      </c>
      <c r="J93" s="181">
        <v>126224.75</v>
      </c>
      <c r="K93" s="181">
        <v>88357.324999999997</v>
      </c>
      <c r="L93" s="382">
        <f t="shared" ref="L93:M93" si="25">SUM(L91:L92)</f>
        <v>0</v>
      </c>
      <c r="M93" s="382">
        <f t="shared" si="25"/>
        <v>0</v>
      </c>
      <c r="N93" s="382">
        <f>SUM(N91:N92)</f>
        <v>2</v>
      </c>
    </row>
    <row r="94" spans="1:14" x14ac:dyDescent="0.25">
      <c r="A94" s="174" t="s">
        <v>148</v>
      </c>
      <c r="B94" s="174" t="s">
        <v>37</v>
      </c>
      <c r="C94" s="171">
        <v>1</v>
      </c>
      <c r="D94" s="192" t="s">
        <v>547</v>
      </c>
      <c r="E94" s="192" t="s">
        <v>548</v>
      </c>
      <c r="F94" s="192" t="s">
        <v>549</v>
      </c>
      <c r="G94" s="195"/>
      <c r="H94" s="195"/>
      <c r="I94" s="195">
        <v>1</v>
      </c>
      <c r="J94" s="177">
        <v>474682.24</v>
      </c>
      <c r="K94" s="177">
        <v>237341.12</v>
      </c>
      <c r="L94" s="178">
        <v>1</v>
      </c>
      <c r="M94" s="178"/>
      <c r="N94" s="178"/>
    </row>
    <row r="95" spans="1:14" ht="22.5" x14ac:dyDescent="0.25">
      <c r="A95" s="174" t="s">
        <v>148</v>
      </c>
      <c r="B95" s="174" t="s">
        <v>37</v>
      </c>
      <c r="C95" s="171">
        <v>1</v>
      </c>
      <c r="D95" s="192" t="s">
        <v>550</v>
      </c>
      <c r="E95" s="192" t="s">
        <v>551</v>
      </c>
      <c r="F95" s="192" t="s">
        <v>552</v>
      </c>
      <c r="G95" s="195"/>
      <c r="H95" s="195"/>
      <c r="I95" s="195">
        <v>1</v>
      </c>
      <c r="J95" s="177">
        <v>266518.76</v>
      </c>
      <c r="K95" s="177">
        <v>133259.38</v>
      </c>
      <c r="L95" s="178">
        <v>1</v>
      </c>
      <c r="M95" s="178"/>
      <c r="N95" s="178"/>
    </row>
    <row r="96" spans="1:14" ht="22.5" x14ac:dyDescent="0.25">
      <c r="A96" s="174" t="s">
        <v>148</v>
      </c>
      <c r="B96" s="174" t="s">
        <v>37</v>
      </c>
      <c r="C96" s="171">
        <v>1</v>
      </c>
      <c r="D96" s="192" t="s">
        <v>553</v>
      </c>
      <c r="E96" s="192" t="s">
        <v>554</v>
      </c>
      <c r="F96" s="192" t="s">
        <v>555</v>
      </c>
      <c r="G96" s="195"/>
      <c r="H96" s="195">
        <v>1</v>
      </c>
      <c r="I96" s="195"/>
      <c r="J96" s="177">
        <v>147326</v>
      </c>
      <c r="K96" s="177">
        <v>73663</v>
      </c>
      <c r="L96" s="178"/>
      <c r="M96" s="178">
        <v>1</v>
      </c>
      <c r="N96" s="178"/>
    </row>
    <row r="97" spans="1:14" ht="22.5" x14ac:dyDescent="0.25">
      <c r="A97" s="174" t="s">
        <v>148</v>
      </c>
      <c r="B97" s="174" t="s">
        <v>37</v>
      </c>
      <c r="C97" s="171">
        <v>1</v>
      </c>
      <c r="D97" s="192" t="s">
        <v>259</v>
      </c>
      <c r="E97" s="192" t="s">
        <v>260</v>
      </c>
      <c r="F97" s="192" t="s">
        <v>261</v>
      </c>
      <c r="G97" s="195"/>
      <c r="H97" s="195">
        <v>1</v>
      </c>
      <c r="I97" s="195"/>
      <c r="J97" s="177">
        <v>207729.81</v>
      </c>
      <c r="K97" s="177">
        <v>103864.905</v>
      </c>
      <c r="L97" s="178">
        <v>1</v>
      </c>
      <c r="M97" s="178"/>
      <c r="N97" s="178"/>
    </row>
    <row r="98" spans="1:14" s="332" customFormat="1" x14ac:dyDescent="0.25">
      <c r="A98" s="523" t="s">
        <v>262</v>
      </c>
      <c r="B98" s="524"/>
      <c r="C98" s="377">
        <f>SUM(C94:C97)</f>
        <v>4</v>
      </c>
      <c r="D98" s="526"/>
      <c r="E98" s="526"/>
      <c r="F98" s="526"/>
      <c r="G98" s="377">
        <f>SUM(G94:G97)</f>
        <v>0</v>
      </c>
      <c r="H98" s="377">
        <f>SUM(H94:H97)</f>
        <v>2</v>
      </c>
      <c r="I98" s="377">
        <f>SUM(I94:I97)</f>
        <v>2</v>
      </c>
      <c r="J98" s="181">
        <v>1096256.81</v>
      </c>
      <c r="K98" s="181">
        <v>548128.40500000003</v>
      </c>
      <c r="L98" s="382">
        <f>SUM(L94:L97)</f>
        <v>3</v>
      </c>
      <c r="M98" s="382">
        <f>SUM(M94:M97)</f>
        <v>1</v>
      </c>
      <c r="N98" s="382">
        <f>SUM(N94:N97)</f>
        <v>0</v>
      </c>
    </row>
    <row r="99" spans="1:14" x14ac:dyDescent="0.25">
      <c r="A99" s="174" t="s">
        <v>148</v>
      </c>
      <c r="B99" s="174" t="s">
        <v>269</v>
      </c>
      <c r="C99" s="171">
        <v>1</v>
      </c>
      <c r="D99" s="192" t="s">
        <v>270</v>
      </c>
      <c r="E99" s="192" t="s">
        <v>271</v>
      </c>
      <c r="F99" s="192" t="s">
        <v>272</v>
      </c>
      <c r="G99" s="195"/>
      <c r="H99" s="195">
        <v>1</v>
      </c>
      <c r="I99" s="195"/>
      <c r="J99" s="185">
        <v>83125.899999999994</v>
      </c>
      <c r="K99" s="177">
        <v>41562.949999999997</v>
      </c>
      <c r="L99" s="178">
        <v>1</v>
      </c>
      <c r="M99" s="178"/>
      <c r="N99" s="178"/>
    </row>
    <row r="100" spans="1:14" ht="22.5" x14ac:dyDescent="0.25">
      <c r="A100" s="174" t="s">
        <v>148</v>
      </c>
      <c r="B100" s="174" t="s">
        <v>269</v>
      </c>
      <c r="C100" s="171">
        <v>1</v>
      </c>
      <c r="D100" s="192" t="s">
        <v>273</v>
      </c>
      <c r="E100" s="192" t="s">
        <v>274</v>
      </c>
      <c r="F100" s="192" t="s">
        <v>275</v>
      </c>
      <c r="G100" s="195"/>
      <c r="H100" s="195"/>
      <c r="I100" s="195">
        <v>1</v>
      </c>
      <c r="J100" s="177">
        <v>67129.8</v>
      </c>
      <c r="K100" s="177">
        <v>33564.9</v>
      </c>
      <c r="L100" s="178"/>
      <c r="M100" s="178">
        <v>1</v>
      </c>
      <c r="N100" s="178"/>
    </row>
    <row r="101" spans="1:14" x14ac:dyDescent="0.25">
      <c r="A101" s="174" t="s">
        <v>148</v>
      </c>
      <c r="B101" s="174" t="s">
        <v>269</v>
      </c>
      <c r="C101" s="171">
        <v>1</v>
      </c>
      <c r="D101" s="192" t="s">
        <v>556</v>
      </c>
      <c r="E101" s="192" t="s">
        <v>557</v>
      </c>
      <c r="F101" s="192" t="s">
        <v>317</v>
      </c>
      <c r="G101" s="195"/>
      <c r="H101" s="195">
        <v>1</v>
      </c>
      <c r="I101" s="195"/>
      <c r="J101" s="177">
        <v>291529.56</v>
      </c>
      <c r="K101" s="177">
        <v>145764.78</v>
      </c>
      <c r="L101" s="178">
        <v>1</v>
      </c>
      <c r="M101" s="178"/>
      <c r="N101" s="178"/>
    </row>
    <row r="102" spans="1:14" x14ac:dyDescent="0.25">
      <c r="A102" s="174" t="s">
        <v>148</v>
      </c>
      <c r="B102" s="174" t="s">
        <v>269</v>
      </c>
      <c r="C102" s="171">
        <v>1</v>
      </c>
      <c r="D102" s="192" t="s">
        <v>558</v>
      </c>
      <c r="E102" s="192" t="s">
        <v>559</v>
      </c>
      <c r="F102" s="192" t="s">
        <v>484</v>
      </c>
      <c r="G102" s="195"/>
      <c r="H102" s="195"/>
      <c r="I102" s="195">
        <v>1</v>
      </c>
      <c r="J102" s="177">
        <v>155629.35999999999</v>
      </c>
      <c r="K102" s="177">
        <v>77814.679999999993</v>
      </c>
      <c r="L102" s="178">
        <v>1</v>
      </c>
      <c r="M102" s="178"/>
      <c r="N102" s="178"/>
    </row>
    <row r="103" spans="1:14" x14ac:dyDescent="0.25">
      <c r="A103" s="174" t="s">
        <v>148</v>
      </c>
      <c r="B103" s="174" t="s">
        <v>269</v>
      </c>
      <c r="C103" s="171">
        <v>1</v>
      </c>
      <c r="D103" s="192" t="s">
        <v>560</v>
      </c>
      <c r="E103" s="192" t="s">
        <v>561</v>
      </c>
      <c r="F103" s="192" t="s">
        <v>562</v>
      </c>
      <c r="G103" s="195"/>
      <c r="H103" s="195">
        <v>1</v>
      </c>
      <c r="I103" s="195"/>
      <c r="J103" s="177">
        <v>216608.07</v>
      </c>
      <c r="K103" s="177">
        <v>108304.035</v>
      </c>
      <c r="L103" s="178">
        <v>1</v>
      </c>
      <c r="M103" s="178"/>
      <c r="N103" s="178"/>
    </row>
    <row r="104" spans="1:14" ht="22.5" x14ac:dyDescent="0.25">
      <c r="A104" s="174" t="s">
        <v>148</v>
      </c>
      <c r="B104" s="174" t="s">
        <v>269</v>
      </c>
      <c r="C104" s="171">
        <v>1</v>
      </c>
      <c r="D104" s="192" t="s">
        <v>563</v>
      </c>
      <c r="E104" s="192" t="s">
        <v>564</v>
      </c>
      <c r="F104" s="192" t="s">
        <v>565</v>
      </c>
      <c r="G104" s="195"/>
      <c r="H104" s="195"/>
      <c r="I104" s="195">
        <v>1</v>
      </c>
      <c r="J104" s="177">
        <v>70021.100000000006</v>
      </c>
      <c r="K104" s="177">
        <v>35010.550000000003</v>
      </c>
      <c r="L104" s="178">
        <v>1</v>
      </c>
      <c r="M104" s="178"/>
      <c r="N104" s="178"/>
    </row>
    <row r="105" spans="1:14" s="332" customFormat="1" x14ac:dyDescent="0.25">
      <c r="A105" s="523" t="s">
        <v>282</v>
      </c>
      <c r="B105" s="524"/>
      <c r="C105" s="377">
        <f>SUM(C99:C104)</f>
        <v>6</v>
      </c>
      <c r="D105" s="526"/>
      <c r="E105" s="526"/>
      <c r="F105" s="526"/>
      <c r="G105" s="377">
        <f>SUM(G99:G104)</f>
        <v>0</v>
      </c>
      <c r="H105" s="377">
        <f>SUM(H99:H104)</f>
        <v>3</v>
      </c>
      <c r="I105" s="377">
        <f>SUM(I99:I104)</f>
        <v>3</v>
      </c>
      <c r="J105" s="181">
        <v>884043.78999999992</v>
      </c>
      <c r="K105" s="181">
        <v>442021.89499999996</v>
      </c>
      <c r="L105" s="382">
        <f>SUM(L99:L104)</f>
        <v>5</v>
      </c>
      <c r="M105" s="382">
        <f>SUM(M99:M104)</f>
        <v>1</v>
      </c>
      <c r="N105" s="382">
        <f>SUM(N99:N104)</f>
        <v>0</v>
      </c>
    </row>
    <row r="106" spans="1:14" ht="22.5" x14ac:dyDescent="0.25">
      <c r="A106" s="174" t="s">
        <v>148</v>
      </c>
      <c r="B106" s="175" t="s">
        <v>40</v>
      </c>
      <c r="C106" s="171">
        <v>1</v>
      </c>
      <c r="D106" s="196" t="s">
        <v>566</v>
      </c>
      <c r="E106" s="190" t="s">
        <v>567</v>
      </c>
      <c r="F106" s="190" t="s">
        <v>568</v>
      </c>
      <c r="G106" s="191"/>
      <c r="H106" s="191"/>
      <c r="I106" s="191">
        <v>1</v>
      </c>
      <c r="J106" s="177">
        <v>202494.86</v>
      </c>
      <c r="K106" s="177">
        <v>101247.43</v>
      </c>
      <c r="L106" s="178">
        <v>1</v>
      </c>
      <c r="M106" s="178"/>
      <c r="N106" s="178"/>
    </row>
    <row r="107" spans="1:14" s="332" customFormat="1" x14ac:dyDescent="0.25">
      <c r="A107" s="523" t="s">
        <v>286</v>
      </c>
      <c r="B107" s="524"/>
      <c r="C107" s="377">
        <f>SUM(C106:C106)</f>
        <v>1</v>
      </c>
      <c r="D107" s="526"/>
      <c r="E107" s="526"/>
      <c r="F107" s="526"/>
      <c r="G107" s="377">
        <f t="shared" ref="G107:H107" si="26">SUM(G106)</f>
        <v>0</v>
      </c>
      <c r="H107" s="377">
        <f t="shared" si="26"/>
        <v>0</v>
      </c>
      <c r="I107" s="377">
        <f>SUM(I106)</f>
        <v>1</v>
      </c>
      <c r="J107" s="181">
        <v>202494.86</v>
      </c>
      <c r="K107" s="181">
        <v>101247.43</v>
      </c>
      <c r="L107" s="382">
        <f>SUM(L106)</f>
        <v>1</v>
      </c>
      <c r="M107" s="382">
        <f t="shared" ref="M107:N107" si="27">SUM(M106)</f>
        <v>0</v>
      </c>
      <c r="N107" s="382">
        <f t="shared" si="27"/>
        <v>0</v>
      </c>
    </row>
    <row r="108" spans="1:14" s="332" customFormat="1" ht="22.5" x14ac:dyDescent="0.25">
      <c r="A108" s="174" t="s">
        <v>148</v>
      </c>
      <c r="B108" s="174" t="s">
        <v>43</v>
      </c>
      <c r="C108" s="377">
        <v>1</v>
      </c>
      <c r="D108" s="190" t="s">
        <v>287</v>
      </c>
      <c r="E108" s="190" t="s">
        <v>288</v>
      </c>
      <c r="F108" s="190" t="s">
        <v>289</v>
      </c>
      <c r="G108" s="191">
        <v>1</v>
      </c>
      <c r="H108" s="191"/>
      <c r="I108" s="191"/>
      <c r="J108" s="177">
        <v>91000</v>
      </c>
      <c r="K108" s="177">
        <v>91000</v>
      </c>
      <c r="L108" s="178"/>
      <c r="M108" s="178"/>
      <c r="N108" s="178">
        <v>1</v>
      </c>
    </row>
    <row r="109" spans="1:14" s="332" customFormat="1" x14ac:dyDescent="0.25">
      <c r="A109" s="174" t="s">
        <v>148</v>
      </c>
      <c r="B109" s="174" t="s">
        <v>43</v>
      </c>
      <c r="C109" s="377">
        <v>1</v>
      </c>
      <c r="D109" s="190" t="s">
        <v>290</v>
      </c>
      <c r="E109" s="190" t="s">
        <v>291</v>
      </c>
      <c r="F109" s="190" t="s">
        <v>292</v>
      </c>
      <c r="G109" s="191"/>
      <c r="H109" s="191"/>
      <c r="I109" s="191">
        <v>1</v>
      </c>
      <c r="J109" s="177">
        <v>113821.44</v>
      </c>
      <c r="K109" s="185">
        <v>113821.44</v>
      </c>
      <c r="L109" s="178"/>
      <c r="M109" s="178"/>
      <c r="N109" s="178">
        <v>1</v>
      </c>
    </row>
    <row r="110" spans="1:14" s="332" customFormat="1" ht="22.5" x14ac:dyDescent="0.25">
      <c r="A110" s="174" t="s">
        <v>148</v>
      </c>
      <c r="B110" s="174" t="s">
        <v>43</v>
      </c>
      <c r="C110" s="377">
        <v>1</v>
      </c>
      <c r="D110" s="190" t="s">
        <v>293</v>
      </c>
      <c r="E110" s="190" t="s">
        <v>294</v>
      </c>
      <c r="F110" s="190" t="s">
        <v>295</v>
      </c>
      <c r="G110" s="191">
        <v>1</v>
      </c>
      <c r="H110" s="191"/>
      <c r="I110" s="191"/>
      <c r="J110" s="177">
        <v>154545.45000000001</v>
      </c>
      <c r="K110" s="177">
        <v>154545.45000000001</v>
      </c>
      <c r="L110" s="178"/>
      <c r="M110" s="178"/>
      <c r="N110" s="178">
        <v>1</v>
      </c>
    </row>
    <row r="111" spans="1:14" s="332" customFormat="1" ht="33.75" x14ac:dyDescent="0.25">
      <c r="A111" s="174" t="s">
        <v>148</v>
      </c>
      <c r="B111" s="174" t="s">
        <v>43</v>
      </c>
      <c r="C111" s="377">
        <v>1</v>
      </c>
      <c r="D111" s="190" t="s">
        <v>296</v>
      </c>
      <c r="E111" s="190" t="s">
        <v>297</v>
      </c>
      <c r="F111" s="190" t="s">
        <v>298</v>
      </c>
      <c r="G111" s="191"/>
      <c r="H111" s="191"/>
      <c r="I111" s="191">
        <v>1</v>
      </c>
      <c r="J111" s="177">
        <v>100000</v>
      </c>
      <c r="K111" s="177">
        <v>100000</v>
      </c>
      <c r="L111" s="178"/>
      <c r="M111" s="178"/>
      <c r="N111" s="178">
        <v>1</v>
      </c>
    </row>
    <row r="112" spans="1:14" s="332" customFormat="1" x14ac:dyDescent="0.25">
      <c r="A112" s="174" t="s">
        <v>148</v>
      </c>
      <c r="B112" s="174" t="s">
        <v>43</v>
      </c>
      <c r="C112" s="377">
        <v>1</v>
      </c>
      <c r="D112" s="190" t="s">
        <v>569</v>
      </c>
      <c r="E112" s="190" t="s">
        <v>570</v>
      </c>
      <c r="F112" s="190" t="s">
        <v>571</v>
      </c>
      <c r="G112" s="191"/>
      <c r="H112" s="191">
        <v>1</v>
      </c>
      <c r="I112" s="191"/>
      <c r="J112" s="410">
        <v>81300.81</v>
      </c>
      <c r="K112" s="177">
        <v>81300.81</v>
      </c>
      <c r="L112" s="178"/>
      <c r="M112" s="178"/>
      <c r="N112" s="178">
        <v>1</v>
      </c>
    </row>
    <row r="113" spans="1:14" s="332" customFormat="1" x14ac:dyDescent="0.25">
      <c r="A113" s="523" t="s">
        <v>302</v>
      </c>
      <c r="B113" s="524"/>
      <c r="C113" s="377">
        <f>SUM(C108:C112)</f>
        <v>5</v>
      </c>
      <c r="D113" s="526"/>
      <c r="E113" s="526"/>
      <c r="F113" s="526"/>
      <c r="G113" s="377">
        <f>SUM(G108:G112)</f>
        <v>2</v>
      </c>
      <c r="H113" s="377">
        <f>SUM(H108:H112)</f>
        <v>1</v>
      </c>
      <c r="I113" s="377">
        <f>SUM(I108:I112)</f>
        <v>2</v>
      </c>
      <c r="J113" s="181">
        <v>540667.69999999995</v>
      </c>
      <c r="K113" s="181">
        <v>540667.69999999995</v>
      </c>
      <c r="L113" s="382">
        <f t="shared" ref="L113:M113" si="28">SUM(L108:L112)</f>
        <v>0</v>
      </c>
      <c r="M113" s="382">
        <f t="shared" si="28"/>
        <v>0</v>
      </c>
      <c r="N113" s="382">
        <f>SUM(N108:N112)</f>
        <v>5</v>
      </c>
    </row>
    <row r="114" spans="1:14" ht="45" x14ac:dyDescent="0.25">
      <c r="A114" s="174" t="s">
        <v>148</v>
      </c>
      <c r="B114" s="4" t="s">
        <v>45</v>
      </c>
      <c r="C114" s="171">
        <v>1</v>
      </c>
      <c r="D114" s="200" t="s">
        <v>306</v>
      </c>
      <c r="E114" s="194" t="s">
        <v>307</v>
      </c>
      <c r="F114" s="192" t="s">
        <v>308</v>
      </c>
      <c r="G114" s="195"/>
      <c r="H114" s="195">
        <v>1</v>
      </c>
      <c r="I114" s="195"/>
      <c r="J114" s="384">
        <v>298583.25</v>
      </c>
      <c r="K114" s="177">
        <v>298583.25</v>
      </c>
      <c r="L114" s="178"/>
      <c r="M114" s="178"/>
      <c r="N114" s="178">
        <v>1</v>
      </c>
    </row>
    <row r="115" spans="1:14" ht="22.5" x14ac:dyDescent="0.25">
      <c r="A115" s="174" t="s">
        <v>148</v>
      </c>
      <c r="B115" s="4" t="s">
        <v>45</v>
      </c>
      <c r="C115" s="171">
        <v>1</v>
      </c>
      <c r="D115" s="200" t="s">
        <v>309</v>
      </c>
      <c r="E115" s="192" t="s">
        <v>310</v>
      </c>
      <c r="F115" s="192" t="s">
        <v>311</v>
      </c>
      <c r="G115" s="195"/>
      <c r="H115" s="195"/>
      <c r="I115" s="195">
        <v>1</v>
      </c>
      <c r="J115" s="384">
        <v>77235.77</v>
      </c>
      <c r="K115" s="177">
        <v>77235.77</v>
      </c>
      <c r="L115" s="178"/>
      <c r="M115" s="178"/>
      <c r="N115" s="178">
        <v>1</v>
      </c>
    </row>
    <row r="116" spans="1:14" ht="22.5" x14ac:dyDescent="0.25">
      <c r="A116" s="174" t="s">
        <v>148</v>
      </c>
      <c r="B116" s="4" t="s">
        <v>45</v>
      </c>
      <c r="C116" s="171">
        <v>1</v>
      </c>
      <c r="D116" s="200" t="s">
        <v>312</v>
      </c>
      <c r="E116" s="192" t="s">
        <v>313</v>
      </c>
      <c r="F116" s="192" t="s">
        <v>314</v>
      </c>
      <c r="G116" s="195"/>
      <c r="H116" s="195"/>
      <c r="I116" s="195">
        <v>1</v>
      </c>
      <c r="J116" s="384">
        <v>43250</v>
      </c>
      <c r="K116" s="177">
        <v>43250</v>
      </c>
      <c r="L116" s="178"/>
      <c r="M116" s="178"/>
      <c r="N116" s="178">
        <v>1</v>
      </c>
    </row>
    <row r="117" spans="1:14" ht="22.5" x14ac:dyDescent="0.25">
      <c r="A117" s="174" t="s">
        <v>148</v>
      </c>
      <c r="B117" s="4" t="s">
        <v>45</v>
      </c>
      <c r="C117" s="171">
        <v>1</v>
      </c>
      <c r="D117" s="200" t="s">
        <v>315</v>
      </c>
      <c r="E117" s="194" t="s">
        <v>316</v>
      </c>
      <c r="F117" s="192" t="s">
        <v>317</v>
      </c>
      <c r="G117" s="195"/>
      <c r="H117" s="195">
        <v>1</v>
      </c>
      <c r="I117" s="195"/>
      <c r="J117" s="411">
        <v>38478.410000000003</v>
      </c>
      <c r="K117" s="177">
        <v>38478.410000000003</v>
      </c>
      <c r="L117" s="178"/>
      <c r="M117" s="178"/>
      <c r="N117" s="178">
        <v>1</v>
      </c>
    </row>
    <row r="118" spans="1:14" ht="22.5" x14ac:dyDescent="0.25">
      <c r="A118" s="174" t="s">
        <v>148</v>
      </c>
      <c r="B118" s="4" t="s">
        <v>45</v>
      </c>
      <c r="C118" s="171">
        <v>1</v>
      </c>
      <c r="D118" s="200" t="s">
        <v>318</v>
      </c>
      <c r="E118" s="194" t="s">
        <v>319</v>
      </c>
      <c r="F118" s="192" t="s">
        <v>320</v>
      </c>
      <c r="G118" s="195"/>
      <c r="H118" s="195"/>
      <c r="I118" s="195">
        <v>1</v>
      </c>
      <c r="J118" s="384">
        <v>19147.68</v>
      </c>
      <c r="K118" s="177">
        <v>19147.68</v>
      </c>
      <c r="L118" s="178"/>
      <c r="M118" s="178"/>
      <c r="N118" s="178">
        <v>1</v>
      </c>
    </row>
    <row r="119" spans="1:14" ht="22.5" x14ac:dyDescent="0.25">
      <c r="A119" s="174" t="s">
        <v>148</v>
      </c>
      <c r="B119" s="4" t="s">
        <v>45</v>
      </c>
      <c r="C119" s="171">
        <v>1</v>
      </c>
      <c r="D119" s="200" t="s">
        <v>321</v>
      </c>
      <c r="E119" s="192" t="s">
        <v>322</v>
      </c>
      <c r="F119" s="192" t="s">
        <v>311</v>
      </c>
      <c r="G119" s="195"/>
      <c r="H119" s="195"/>
      <c r="I119" s="195">
        <v>1</v>
      </c>
      <c r="J119" s="384">
        <v>37217.74</v>
      </c>
      <c r="K119" s="177">
        <v>37217.74</v>
      </c>
      <c r="L119" s="178"/>
      <c r="M119" s="178"/>
      <c r="N119" s="178">
        <v>1</v>
      </c>
    </row>
    <row r="120" spans="1:14" s="332" customFormat="1" x14ac:dyDescent="0.25">
      <c r="A120" s="523" t="s">
        <v>332</v>
      </c>
      <c r="B120" s="524"/>
      <c r="C120" s="377">
        <f>SUM(C114:C119)</f>
        <v>6</v>
      </c>
      <c r="D120" s="526"/>
      <c r="E120" s="526"/>
      <c r="F120" s="526"/>
      <c r="G120" s="377">
        <f>SUM(G114:G119)</f>
        <v>0</v>
      </c>
      <c r="H120" s="377">
        <f>SUM(H114:H119)</f>
        <v>2</v>
      </c>
      <c r="I120" s="377">
        <f>SUM(I114:I119)</f>
        <v>4</v>
      </c>
      <c r="J120" s="387">
        <v>513912.85000000003</v>
      </c>
      <c r="K120" s="387">
        <v>513912.85000000003</v>
      </c>
      <c r="L120" s="373">
        <f t="shared" ref="L120:M120" si="29">SUM(L114:L119)</f>
        <v>0</v>
      </c>
      <c r="M120" s="373">
        <f t="shared" si="29"/>
        <v>0</v>
      </c>
      <c r="N120" s="373">
        <f>SUM(N114:N119)</f>
        <v>6</v>
      </c>
    </row>
    <row r="121" spans="1:14" s="332" customFormat="1" ht="22.5" x14ac:dyDescent="0.25">
      <c r="A121" s="174" t="s">
        <v>148</v>
      </c>
      <c r="B121" s="174" t="s">
        <v>50</v>
      </c>
      <c r="C121" s="171">
        <v>1</v>
      </c>
      <c r="D121" s="190" t="s">
        <v>333</v>
      </c>
      <c r="E121" s="190" t="s">
        <v>334</v>
      </c>
      <c r="F121" s="190" t="s">
        <v>335</v>
      </c>
      <c r="G121" s="191"/>
      <c r="H121" s="191">
        <v>1</v>
      </c>
      <c r="I121" s="191"/>
      <c r="J121" s="384">
        <v>38211.379999999997</v>
      </c>
      <c r="K121" s="384">
        <v>28658.534999999996</v>
      </c>
      <c r="L121" s="375"/>
      <c r="M121" s="375"/>
      <c r="N121" s="375">
        <v>1</v>
      </c>
    </row>
    <row r="122" spans="1:14" s="332" customFormat="1" x14ac:dyDescent="0.25">
      <c r="A122" s="523" t="s">
        <v>339</v>
      </c>
      <c r="B122" s="524"/>
      <c r="C122" s="377">
        <f>SUM(C121)</f>
        <v>1</v>
      </c>
      <c r="D122" s="526"/>
      <c r="E122" s="526"/>
      <c r="F122" s="526"/>
      <c r="G122" s="377">
        <v>0</v>
      </c>
      <c r="H122" s="377">
        <f>SUM(H121)</f>
        <v>1</v>
      </c>
      <c r="I122" s="377">
        <v>0</v>
      </c>
      <c r="J122" s="387">
        <v>38211.379999999997</v>
      </c>
      <c r="K122" s="387">
        <v>28658.534999999996</v>
      </c>
      <c r="L122" s="373">
        <f t="shared" ref="L122:M122" si="30">SUM(L121)</f>
        <v>0</v>
      </c>
      <c r="M122" s="373">
        <f t="shared" si="30"/>
        <v>0</v>
      </c>
      <c r="N122" s="373">
        <f>SUM(N121)</f>
        <v>1</v>
      </c>
    </row>
    <row r="123" spans="1:14" ht="22.5" x14ac:dyDescent="0.25">
      <c r="A123" s="174" t="s">
        <v>148</v>
      </c>
      <c r="B123" s="4" t="s">
        <v>47</v>
      </c>
      <c r="C123" s="171">
        <v>1</v>
      </c>
      <c r="D123" s="192" t="s">
        <v>351</v>
      </c>
      <c r="E123" s="192" t="s">
        <v>352</v>
      </c>
      <c r="F123" s="192" t="s">
        <v>353</v>
      </c>
      <c r="G123" s="195"/>
      <c r="H123" s="195"/>
      <c r="I123" s="195">
        <v>1</v>
      </c>
      <c r="J123" s="177">
        <v>30000</v>
      </c>
      <c r="K123" s="177">
        <v>22500</v>
      </c>
      <c r="L123" s="178"/>
      <c r="M123" s="178"/>
      <c r="N123" s="178">
        <v>1</v>
      </c>
    </row>
    <row r="124" spans="1:14" ht="22.5" x14ac:dyDescent="0.25">
      <c r="A124" s="174" t="s">
        <v>148</v>
      </c>
      <c r="B124" s="4" t="s">
        <v>47</v>
      </c>
      <c r="C124" s="171">
        <v>1</v>
      </c>
      <c r="D124" s="190" t="s">
        <v>354</v>
      </c>
      <c r="E124" s="190" t="s">
        <v>355</v>
      </c>
      <c r="F124" s="190" t="s">
        <v>356</v>
      </c>
      <c r="G124" s="191"/>
      <c r="H124" s="191"/>
      <c r="I124" s="191">
        <v>1</v>
      </c>
      <c r="J124" s="177">
        <v>12290.21</v>
      </c>
      <c r="K124" s="177">
        <v>9217.6574999999993</v>
      </c>
      <c r="L124" s="178"/>
      <c r="M124" s="178"/>
      <c r="N124" s="178">
        <v>1</v>
      </c>
    </row>
    <row r="125" spans="1:14" ht="33.75" x14ac:dyDescent="0.25">
      <c r="A125" s="174" t="s">
        <v>148</v>
      </c>
      <c r="B125" s="4" t="s">
        <v>47</v>
      </c>
      <c r="C125" s="171">
        <v>1</v>
      </c>
      <c r="D125" s="190" t="s">
        <v>357</v>
      </c>
      <c r="E125" s="190" t="s">
        <v>358</v>
      </c>
      <c r="F125" s="190" t="s">
        <v>359</v>
      </c>
      <c r="G125" s="191"/>
      <c r="H125" s="191">
        <v>1</v>
      </c>
      <c r="I125" s="191"/>
      <c r="J125" s="177">
        <v>29998.9</v>
      </c>
      <c r="K125" s="177">
        <v>22499.175000000003</v>
      </c>
      <c r="L125" s="178"/>
      <c r="M125" s="178"/>
      <c r="N125" s="178">
        <v>1</v>
      </c>
    </row>
    <row r="126" spans="1:14" ht="22.5" x14ac:dyDescent="0.25">
      <c r="A126" s="174" t="s">
        <v>148</v>
      </c>
      <c r="B126" s="4" t="s">
        <v>47</v>
      </c>
      <c r="C126" s="171">
        <v>1</v>
      </c>
      <c r="D126" s="190" t="s">
        <v>360</v>
      </c>
      <c r="E126" s="190" t="s">
        <v>361</v>
      </c>
      <c r="F126" s="190" t="s">
        <v>362</v>
      </c>
      <c r="G126" s="191"/>
      <c r="H126" s="191">
        <v>1</v>
      </c>
      <c r="I126" s="191"/>
      <c r="J126" s="177">
        <v>15076</v>
      </c>
      <c r="K126" s="177">
        <v>11307</v>
      </c>
      <c r="L126" s="178"/>
      <c r="M126" s="178"/>
      <c r="N126" s="178">
        <v>1</v>
      </c>
    </row>
    <row r="127" spans="1:14" ht="22.5" x14ac:dyDescent="0.25">
      <c r="A127" s="174" t="s">
        <v>148</v>
      </c>
      <c r="B127" s="4" t="s">
        <v>47</v>
      </c>
      <c r="C127" s="171">
        <v>1</v>
      </c>
      <c r="D127" s="192" t="s">
        <v>363</v>
      </c>
      <c r="E127" s="192" t="s">
        <v>364</v>
      </c>
      <c r="F127" s="192" t="s">
        <v>308</v>
      </c>
      <c r="G127" s="195"/>
      <c r="H127" s="195">
        <v>1</v>
      </c>
      <c r="I127" s="195"/>
      <c r="J127" s="177">
        <v>29899.3</v>
      </c>
      <c r="K127" s="177">
        <v>22424.474999999999</v>
      </c>
      <c r="L127" s="178"/>
      <c r="M127" s="178"/>
      <c r="N127" s="178">
        <v>1</v>
      </c>
    </row>
    <row r="128" spans="1:14" ht="22.5" x14ac:dyDescent="0.25">
      <c r="A128" s="174" t="s">
        <v>148</v>
      </c>
      <c r="B128" s="4" t="s">
        <v>47</v>
      </c>
      <c r="C128" s="171">
        <v>1</v>
      </c>
      <c r="D128" s="190" t="s">
        <v>333</v>
      </c>
      <c r="E128" s="190" t="s">
        <v>572</v>
      </c>
      <c r="F128" s="190" t="s">
        <v>573</v>
      </c>
      <c r="G128" s="191"/>
      <c r="H128" s="191">
        <v>1</v>
      </c>
      <c r="I128" s="191"/>
      <c r="J128" s="177">
        <v>14500</v>
      </c>
      <c r="K128" s="177">
        <v>10875</v>
      </c>
      <c r="L128" s="178"/>
      <c r="M128" s="178"/>
      <c r="N128" s="178">
        <v>1</v>
      </c>
    </row>
    <row r="129" spans="1:14" x14ac:dyDescent="0.25">
      <c r="A129" s="174" t="s">
        <v>148</v>
      </c>
      <c r="B129" s="4" t="s">
        <v>47</v>
      </c>
      <c r="C129" s="171">
        <v>1</v>
      </c>
      <c r="D129" s="190" t="s">
        <v>333</v>
      </c>
      <c r="E129" s="190" t="s">
        <v>574</v>
      </c>
      <c r="F129" s="190" t="s">
        <v>575</v>
      </c>
      <c r="G129" s="191"/>
      <c r="H129" s="191">
        <v>1</v>
      </c>
      <c r="I129" s="191"/>
      <c r="J129" s="384">
        <v>18500</v>
      </c>
      <c r="K129" s="177">
        <v>13875</v>
      </c>
      <c r="L129" s="178"/>
      <c r="M129" s="178"/>
      <c r="N129" s="178">
        <v>1</v>
      </c>
    </row>
    <row r="130" spans="1:14" x14ac:dyDescent="0.25">
      <c r="A130" s="174" t="s">
        <v>148</v>
      </c>
      <c r="B130" s="4" t="s">
        <v>47</v>
      </c>
      <c r="C130" s="171">
        <v>1</v>
      </c>
      <c r="D130" s="190" t="s">
        <v>315</v>
      </c>
      <c r="E130" s="190" t="s">
        <v>365</v>
      </c>
      <c r="F130" s="190" t="s">
        <v>359</v>
      </c>
      <c r="G130" s="191"/>
      <c r="H130" s="191">
        <v>1</v>
      </c>
      <c r="I130" s="191"/>
      <c r="J130" s="384">
        <v>28842</v>
      </c>
      <c r="K130" s="177">
        <v>21631.5</v>
      </c>
      <c r="L130" s="178"/>
      <c r="M130" s="178"/>
      <c r="N130" s="178">
        <v>1</v>
      </c>
    </row>
    <row r="131" spans="1:14" s="332" customFormat="1" x14ac:dyDescent="0.25">
      <c r="A131" s="523" t="s">
        <v>522</v>
      </c>
      <c r="B131" s="524"/>
      <c r="C131" s="377">
        <f>SUM(C123:C130)</f>
        <v>8</v>
      </c>
      <c r="D131" s="526"/>
      <c r="E131" s="526"/>
      <c r="F131" s="526"/>
      <c r="G131" s="377">
        <f>SUM(G123:G130)</f>
        <v>0</v>
      </c>
      <c r="H131" s="377">
        <f>SUM(H123:H130)</f>
        <v>6</v>
      </c>
      <c r="I131" s="377">
        <f>SUM(I123:I130)</f>
        <v>2</v>
      </c>
      <c r="J131" s="186">
        <v>179106.41</v>
      </c>
      <c r="K131" s="186">
        <v>134329.8075</v>
      </c>
      <c r="L131" s="382">
        <f t="shared" ref="L131:M131" si="31">SUM(L123:L130)</f>
        <v>0</v>
      </c>
      <c r="M131" s="382">
        <f t="shared" si="31"/>
        <v>0</v>
      </c>
      <c r="N131" s="382">
        <f>SUM(N123:N130)</f>
        <v>8</v>
      </c>
    </row>
    <row r="132" spans="1:14" s="332" customFormat="1" x14ac:dyDescent="0.25">
      <c r="A132" s="174" t="s">
        <v>148</v>
      </c>
      <c r="B132" s="174" t="s">
        <v>52</v>
      </c>
      <c r="C132" s="185"/>
      <c r="D132" s="377"/>
      <c r="E132" s="377"/>
      <c r="F132" s="377"/>
      <c r="G132" s="377"/>
      <c r="H132" s="377"/>
      <c r="I132" s="377"/>
      <c r="J132" s="186"/>
      <c r="K132" s="186"/>
      <c r="L132" s="382"/>
      <c r="M132" s="382"/>
      <c r="N132" s="382"/>
    </row>
    <row r="133" spans="1:14" s="332" customFormat="1" x14ac:dyDescent="0.25">
      <c r="A133" s="523" t="s">
        <v>576</v>
      </c>
      <c r="B133" s="524"/>
      <c r="C133" s="377">
        <f>C132</f>
        <v>0</v>
      </c>
      <c r="D133" s="526"/>
      <c r="E133" s="526"/>
      <c r="F133" s="526"/>
      <c r="G133" s="377">
        <v>0</v>
      </c>
      <c r="H133" s="377">
        <v>0</v>
      </c>
      <c r="I133" s="377">
        <v>0</v>
      </c>
      <c r="J133" s="186">
        <v>0</v>
      </c>
      <c r="K133" s="186">
        <v>0</v>
      </c>
      <c r="L133" s="382">
        <v>0</v>
      </c>
      <c r="M133" s="382">
        <v>0</v>
      </c>
      <c r="N133" s="382">
        <v>0</v>
      </c>
    </row>
    <row r="134" spans="1:14" s="332" customFormat="1" ht="45" x14ac:dyDescent="0.25">
      <c r="A134" s="174" t="s">
        <v>148</v>
      </c>
      <c r="B134" s="174" t="s">
        <v>340</v>
      </c>
      <c r="C134" s="171">
        <v>1</v>
      </c>
      <c r="D134" s="196" t="s">
        <v>569</v>
      </c>
      <c r="E134" s="190" t="s">
        <v>577</v>
      </c>
      <c r="F134" s="190" t="s">
        <v>578</v>
      </c>
      <c r="G134" s="191"/>
      <c r="H134" s="191">
        <v>1</v>
      </c>
      <c r="I134" s="191"/>
      <c r="J134" s="384">
        <v>127130.78</v>
      </c>
      <c r="K134" s="185">
        <v>127130.78</v>
      </c>
      <c r="L134" s="178"/>
      <c r="M134" s="178"/>
      <c r="N134" s="178">
        <v>1</v>
      </c>
    </row>
    <row r="135" spans="1:14" s="332" customFormat="1" ht="22.5" x14ac:dyDescent="0.25">
      <c r="A135" s="174" t="s">
        <v>148</v>
      </c>
      <c r="B135" s="174" t="s">
        <v>340</v>
      </c>
      <c r="C135" s="171">
        <v>1</v>
      </c>
      <c r="D135" s="196" t="s">
        <v>579</v>
      </c>
      <c r="E135" s="190" t="s">
        <v>580</v>
      </c>
      <c r="F135" s="190" t="s">
        <v>555</v>
      </c>
      <c r="G135" s="191"/>
      <c r="H135" s="191">
        <v>1</v>
      </c>
      <c r="I135" s="191"/>
      <c r="J135" s="384">
        <v>215512</v>
      </c>
      <c r="K135" s="185">
        <v>215512</v>
      </c>
      <c r="L135" s="178"/>
      <c r="M135" s="178"/>
      <c r="N135" s="178">
        <v>1</v>
      </c>
    </row>
    <row r="136" spans="1:14" s="332" customFormat="1" ht="22.5" x14ac:dyDescent="0.25">
      <c r="A136" s="174" t="s">
        <v>148</v>
      </c>
      <c r="B136" s="174" t="s">
        <v>340</v>
      </c>
      <c r="C136" s="171">
        <v>1</v>
      </c>
      <c r="D136" s="190" t="s">
        <v>341</v>
      </c>
      <c r="E136" s="190" t="s">
        <v>342</v>
      </c>
      <c r="F136" s="190" t="s">
        <v>343</v>
      </c>
      <c r="G136" s="191"/>
      <c r="H136" s="191">
        <v>1</v>
      </c>
      <c r="I136" s="191"/>
      <c r="J136" s="384">
        <v>299742.32</v>
      </c>
      <c r="K136" s="185">
        <f>J136*100%</f>
        <v>299742.32</v>
      </c>
      <c r="L136" s="178"/>
      <c r="M136" s="178"/>
      <c r="N136" s="178">
        <v>1</v>
      </c>
    </row>
    <row r="137" spans="1:14" s="332" customFormat="1" ht="22.5" x14ac:dyDescent="0.25">
      <c r="A137" s="174" t="s">
        <v>148</v>
      </c>
      <c r="B137" s="174" t="s">
        <v>340</v>
      </c>
      <c r="C137" s="171">
        <v>1</v>
      </c>
      <c r="D137" s="190" t="s">
        <v>315</v>
      </c>
      <c r="E137" s="190" t="s">
        <v>344</v>
      </c>
      <c r="F137" s="190" t="s">
        <v>345</v>
      </c>
      <c r="G137" s="191"/>
      <c r="H137" s="191">
        <v>1</v>
      </c>
      <c r="I137" s="191"/>
      <c r="J137" s="384">
        <v>221138.21</v>
      </c>
      <c r="K137" s="185">
        <v>221138.21</v>
      </c>
      <c r="L137" s="178"/>
      <c r="M137" s="178"/>
      <c r="N137" s="178">
        <v>1</v>
      </c>
    </row>
    <row r="138" spans="1:14" s="332" customFormat="1" x14ac:dyDescent="0.25">
      <c r="A138" s="523" t="s">
        <v>346</v>
      </c>
      <c r="B138" s="524"/>
      <c r="C138" s="377">
        <f>SUM(C134:C137)</f>
        <v>4</v>
      </c>
      <c r="D138" s="526"/>
      <c r="E138" s="526"/>
      <c r="F138" s="526"/>
      <c r="G138" s="377">
        <f>SUM(G134:G137)</f>
        <v>0</v>
      </c>
      <c r="H138" s="377">
        <f>SUM(H134:H137)</f>
        <v>4</v>
      </c>
      <c r="I138" s="377">
        <f>SUM(I134:I137)</f>
        <v>0</v>
      </c>
      <c r="J138" s="186">
        <f>SUM(J134:J137)</f>
        <v>863523.31</v>
      </c>
      <c r="K138" s="186">
        <f>SUM(K134:K137)</f>
        <v>863523.31</v>
      </c>
      <c r="L138" s="382">
        <f t="shared" ref="L138:M138" si="32">SUM(L134:L137)</f>
        <v>0</v>
      </c>
      <c r="M138" s="382">
        <f t="shared" si="32"/>
        <v>0</v>
      </c>
      <c r="N138" s="382">
        <f>SUM(N134:N137)</f>
        <v>4</v>
      </c>
    </row>
    <row r="139" spans="1:14" s="332" customFormat="1" x14ac:dyDescent="0.25">
      <c r="A139" s="471" t="s">
        <v>581</v>
      </c>
      <c r="B139" s="472"/>
      <c r="C139" s="374">
        <f>C138+C133+C131+C122+C120+C113+C107+C105+C98+C93+C90+C85+C81+C77+C75+C73+C71+C69+C67+C65</f>
        <v>54</v>
      </c>
      <c r="D139" s="447"/>
      <c r="E139" s="447"/>
      <c r="F139" s="447"/>
      <c r="G139" s="374">
        <f t="shared" ref="G139:I139" si="33">G138+G133+G131+G122+G120+G113+G107+G105+G98+G93+G90+G85+G81+G77+G75+G73+G71+G69+G67+G65</f>
        <v>3</v>
      </c>
      <c r="H139" s="374">
        <f t="shared" si="33"/>
        <v>24</v>
      </c>
      <c r="I139" s="374">
        <f t="shared" si="33"/>
        <v>27</v>
      </c>
      <c r="J139" s="21">
        <f>J138+J133+J131+J122+J120+J113+J107+J105+J98+J93+J90+J85+J81+J77+J75+J73+J71+J69+J67+J65</f>
        <v>8653291.8800000008</v>
      </c>
      <c r="K139" s="21">
        <f>K138+K133+K131+K122+K120+K113+K107+K105+K98+K93+K90+K85+K81+K77+K75+K73+K71+K69+K67+K65</f>
        <v>5365272.2675000001</v>
      </c>
      <c r="L139" s="23">
        <f t="shared" ref="L139:N139" si="34">L138+L133+L131+L122+L120+L113+L107+L105+L98+L93+L90+L85+L81+L77+L75+L73+L71+L69+L67+L65</f>
        <v>16</v>
      </c>
      <c r="M139" s="23">
        <f t="shared" si="34"/>
        <v>12</v>
      </c>
      <c r="N139" s="23">
        <f t="shared" si="34"/>
        <v>26</v>
      </c>
    </row>
    <row r="140" spans="1:14" s="2" customFormat="1" ht="22.5" x14ac:dyDescent="0.25">
      <c r="A140" s="4" t="s">
        <v>155</v>
      </c>
      <c r="B140" s="4" t="s">
        <v>10</v>
      </c>
      <c r="C140" s="380">
        <v>1</v>
      </c>
      <c r="D140" s="203" t="s">
        <v>582</v>
      </c>
      <c r="E140" s="203" t="s">
        <v>583</v>
      </c>
      <c r="F140" s="204" t="s">
        <v>328</v>
      </c>
      <c r="G140" s="205"/>
      <c r="H140" s="205"/>
      <c r="I140" s="205">
        <v>1</v>
      </c>
      <c r="J140" s="384">
        <v>499335</v>
      </c>
      <c r="K140" s="384">
        <v>249667.5</v>
      </c>
      <c r="L140" s="375"/>
      <c r="M140" s="375">
        <v>1</v>
      </c>
      <c r="N140" s="375"/>
    </row>
    <row r="141" spans="1:14" s="2" customFormat="1" ht="33.75" x14ac:dyDescent="0.25">
      <c r="A141" s="4" t="s">
        <v>155</v>
      </c>
      <c r="B141" s="4" t="s">
        <v>10</v>
      </c>
      <c r="C141" s="380">
        <v>1</v>
      </c>
      <c r="D141" s="203" t="s">
        <v>584</v>
      </c>
      <c r="E141" s="203" t="s">
        <v>585</v>
      </c>
      <c r="F141" s="204" t="s">
        <v>586</v>
      </c>
      <c r="G141" s="205"/>
      <c r="H141" s="205">
        <v>1</v>
      </c>
      <c r="I141" s="205"/>
      <c r="J141" s="384">
        <v>232748.95</v>
      </c>
      <c r="K141" s="384">
        <v>116374.47500000001</v>
      </c>
      <c r="L141" s="375">
        <v>1</v>
      </c>
      <c r="M141" s="375"/>
      <c r="N141" s="375"/>
    </row>
    <row r="142" spans="1:14" s="2" customFormat="1" ht="22.5" x14ac:dyDescent="0.25">
      <c r="A142" s="4" t="s">
        <v>155</v>
      </c>
      <c r="B142" s="4" t="s">
        <v>10</v>
      </c>
      <c r="C142" s="380">
        <v>1</v>
      </c>
      <c r="D142" s="203" t="s">
        <v>156</v>
      </c>
      <c r="E142" s="203" t="s">
        <v>157</v>
      </c>
      <c r="F142" s="204" t="s">
        <v>158</v>
      </c>
      <c r="G142" s="205"/>
      <c r="H142" s="205"/>
      <c r="I142" s="205">
        <v>1</v>
      </c>
      <c r="J142" s="384">
        <v>419500</v>
      </c>
      <c r="K142" s="384">
        <v>209750</v>
      </c>
      <c r="L142" s="375">
        <v>1</v>
      </c>
      <c r="M142" s="375"/>
      <c r="N142" s="375"/>
    </row>
    <row r="143" spans="1:14" s="2" customFormat="1" ht="22.5" x14ac:dyDescent="0.25">
      <c r="A143" s="4" t="s">
        <v>155</v>
      </c>
      <c r="B143" s="4" t="s">
        <v>10</v>
      </c>
      <c r="C143" s="380">
        <v>1</v>
      </c>
      <c r="D143" s="203" t="s">
        <v>159</v>
      </c>
      <c r="E143" s="203" t="s">
        <v>160</v>
      </c>
      <c r="F143" s="204" t="s">
        <v>161</v>
      </c>
      <c r="G143" s="205"/>
      <c r="H143" s="205"/>
      <c r="I143" s="205">
        <v>1</v>
      </c>
      <c r="J143" s="384">
        <v>299934.40000000002</v>
      </c>
      <c r="K143" s="384">
        <v>149967.20000000001</v>
      </c>
      <c r="L143" s="375"/>
      <c r="M143" s="375">
        <v>1</v>
      </c>
      <c r="N143" s="375"/>
    </row>
    <row r="144" spans="1:14" s="2" customFormat="1" ht="22.5" x14ac:dyDescent="0.25">
      <c r="A144" s="4" t="s">
        <v>155</v>
      </c>
      <c r="B144" s="4" t="s">
        <v>10</v>
      </c>
      <c r="C144" s="380">
        <v>1</v>
      </c>
      <c r="D144" s="203" t="s">
        <v>162</v>
      </c>
      <c r="E144" s="203" t="s">
        <v>163</v>
      </c>
      <c r="F144" s="204" t="s">
        <v>164</v>
      </c>
      <c r="G144" s="205"/>
      <c r="H144" s="205"/>
      <c r="I144" s="205">
        <v>1</v>
      </c>
      <c r="J144" s="384">
        <v>499998.91</v>
      </c>
      <c r="K144" s="384">
        <v>249999.45499999999</v>
      </c>
      <c r="L144" s="375">
        <v>1</v>
      </c>
      <c r="M144" s="375"/>
      <c r="N144" s="375"/>
    </row>
    <row r="145" spans="1:14" s="2" customFormat="1" x14ac:dyDescent="0.25">
      <c r="A145" s="4" t="s">
        <v>155</v>
      </c>
      <c r="B145" s="4" t="s">
        <v>10</v>
      </c>
      <c r="C145" s="380">
        <v>1</v>
      </c>
      <c r="D145" s="203" t="s">
        <v>165</v>
      </c>
      <c r="E145" s="203" t="s">
        <v>166</v>
      </c>
      <c r="F145" s="204" t="s">
        <v>167</v>
      </c>
      <c r="G145" s="205"/>
      <c r="H145" s="205"/>
      <c r="I145" s="205">
        <v>1</v>
      </c>
      <c r="J145" s="384">
        <v>499708</v>
      </c>
      <c r="K145" s="384">
        <v>249854</v>
      </c>
      <c r="L145" s="375"/>
      <c r="M145" s="375">
        <v>1</v>
      </c>
      <c r="N145" s="375"/>
    </row>
    <row r="146" spans="1:14" s="2" customFormat="1" x14ac:dyDescent="0.25">
      <c r="A146" s="4" t="s">
        <v>155</v>
      </c>
      <c r="B146" s="4" t="s">
        <v>10</v>
      </c>
      <c r="C146" s="380">
        <v>1</v>
      </c>
      <c r="D146" s="203" t="s">
        <v>168</v>
      </c>
      <c r="E146" s="203" t="s">
        <v>169</v>
      </c>
      <c r="F146" s="204" t="s">
        <v>170</v>
      </c>
      <c r="G146" s="205"/>
      <c r="H146" s="205"/>
      <c r="I146" s="205">
        <v>1</v>
      </c>
      <c r="J146" s="384">
        <v>357246.05</v>
      </c>
      <c r="K146" s="384">
        <v>178623.02499999999</v>
      </c>
      <c r="L146" s="375">
        <v>1</v>
      </c>
      <c r="M146" s="375"/>
      <c r="N146" s="375"/>
    </row>
    <row r="147" spans="1:14" s="2" customFormat="1" ht="22.5" x14ac:dyDescent="0.25">
      <c r="A147" s="4" t="s">
        <v>155</v>
      </c>
      <c r="B147" s="4" t="s">
        <v>10</v>
      </c>
      <c r="C147" s="380">
        <v>1</v>
      </c>
      <c r="D147" s="203" t="s">
        <v>587</v>
      </c>
      <c r="E147" s="203" t="s">
        <v>588</v>
      </c>
      <c r="F147" s="204" t="s">
        <v>173</v>
      </c>
      <c r="G147" s="205"/>
      <c r="H147" s="205"/>
      <c r="I147" s="205">
        <v>1</v>
      </c>
      <c r="J147" s="384">
        <v>391546.6</v>
      </c>
      <c r="K147" s="384">
        <v>195773.3</v>
      </c>
      <c r="L147" s="375">
        <v>1</v>
      </c>
      <c r="M147" s="375"/>
      <c r="N147" s="375"/>
    </row>
    <row r="148" spans="1:14" s="2" customFormat="1" ht="22.5" x14ac:dyDescent="0.25">
      <c r="A148" s="4" t="s">
        <v>155</v>
      </c>
      <c r="B148" s="4" t="s">
        <v>10</v>
      </c>
      <c r="C148" s="380">
        <v>1</v>
      </c>
      <c r="D148" s="203" t="s">
        <v>171</v>
      </c>
      <c r="E148" s="203" t="s">
        <v>172</v>
      </c>
      <c r="F148" s="206" t="s">
        <v>173</v>
      </c>
      <c r="G148" s="207"/>
      <c r="H148" s="207"/>
      <c r="I148" s="207">
        <v>1</v>
      </c>
      <c r="J148" s="384">
        <v>104032</v>
      </c>
      <c r="K148" s="384">
        <v>52016</v>
      </c>
      <c r="L148" s="375"/>
      <c r="M148" s="375">
        <v>1</v>
      </c>
      <c r="N148" s="375"/>
    </row>
    <row r="149" spans="1:14" s="2" customFormat="1" ht="33.75" x14ac:dyDescent="0.25">
      <c r="A149" s="4" t="s">
        <v>155</v>
      </c>
      <c r="B149" s="4" t="s">
        <v>10</v>
      </c>
      <c r="C149" s="380">
        <v>1</v>
      </c>
      <c r="D149" s="203" t="s">
        <v>174</v>
      </c>
      <c r="E149" s="203" t="s">
        <v>175</v>
      </c>
      <c r="F149" s="204" t="s">
        <v>176</v>
      </c>
      <c r="G149" s="205">
        <v>1</v>
      </c>
      <c r="H149" s="205"/>
      <c r="I149" s="205"/>
      <c r="J149" s="384">
        <v>476045.67</v>
      </c>
      <c r="K149" s="384">
        <v>238022.83499999999</v>
      </c>
      <c r="L149" s="375">
        <v>1</v>
      </c>
      <c r="M149" s="375"/>
      <c r="N149" s="375"/>
    </row>
    <row r="150" spans="1:14" s="2" customFormat="1" x14ac:dyDescent="0.25">
      <c r="A150" s="4" t="s">
        <v>155</v>
      </c>
      <c r="B150" s="4" t="s">
        <v>10</v>
      </c>
      <c r="C150" s="380">
        <v>1</v>
      </c>
      <c r="D150" s="203" t="s">
        <v>177</v>
      </c>
      <c r="E150" s="203" t="s">
        <v>178</v>
      </c>
      <c r="F150" s="204" t="s">
        <v>179</v>
      </c>
      <c r="G150" s="205"/>
      <c r="H150" s="205">
        <v>1</v>
      </c>
      <c r="I150" s="205"/>
      <c r="J150" s="384">
        <v>30020</v>
      </c>
      <c r="K150" s="384">
        <v>15010</v>
      </c>
      <c r="L150" s="375"/>
      <c r="M150" s="375">
        <v>1</v>
      </c>
      <c r="N150" s="375"/>
    </row>
    <row r="151" spans="1:14" s="2" customFormat="1" ht="22.5" x14ac:dyDescent="0.25">
      <c r="A151" s="4" t="s">
        <v>155</v>
      </c>
      <c r="B151" s="4" t="s">
        <v>10</v>
      </c>
      <c r="C151" s="380">
        <v>1</v>
      </c>
      <c r="D151" s="203" t="s">
        <v>180</v>
      </c>
      <c r="E151" s="203" t="s">
        <v>181</v>
      </c>
      <c r="F151" s="204" t="s">
        <v>182</v>
      </c>
      <c r="G151" s="205">
        <v>1</v>
      </c>
      <c r="H151" s="205"/>
      <c r="I151" s="205"/>
      <c r="J151" s="384">
        <v>495036.75</v>
      </c>
      <c r="K151" s="384">
        <v>247518.375</v>
      </c>
      <c r="L151" s="375"/>
      <c r="M151" s="375">
        <v>1</v>
      </c>
      <c r="N151" s="375"/>
    </row>
    <row r="152" spans="1:14" s="2" customFormat="1" x14ac:dyDescent="0.25">
      <c r="A152" s="4" t="s">
        <v>155</v>
      </c>
      <c r="B152" s="4" t="s">
        <v>10</v>
      </c>
      <c r="C152" s="380">
        <v>1</v>
      </c>
      <c r="D152" s="203" t="s">
        <v>589</v>
      </c>
      <c r="E152" s="203" t="s">
        <v>590</v>
      </c>
      <c r="F152" s="204" t="s">
        <v>591</v>
      </c>
      <c r="G152" s="205"/>
      <c r="H152" s="205"/>
      <c r="I152" s="205">
        <v>1</v>
      </c>
      <c r="J152" s="384">
        <v>289680</v>
      </c>
      <c r="K152" s="384">
        <v>144840</v>
      </c>
      <c r="L152" s="375"/>
      <c r="M152" s="375">
        <v>1</v>
      </c>
      <c r="N152" s="375"/>
    </row>
    <row r="153" spans="1:14" s="2" customFormat="1" ht="33.75" x14ac:dyDescent="0.25">
      <c r="A153" s="4" t="s">
        <v>155</v>
      </c>
      <c r="B153" s="4" t="s">
        <v>10</v>
      </c>
      <c r="C153" s="380">
        <v>1</v>
      </c>
      <c r="D153" s="203" t="s">
        <v>183</v>
      </c>
      <c r="E153" s="203" t="s">
        <v>184</v>
      </c>
      <c r="F153" s="204" t="s">
        <v>185</v>
      </c>
      <c r="G153" s="205"/>
      <c r="H153" s="205"/>
      <c r="I153" s="205">
        <v>1</v>
      </c>
      <c r="J153" s="384">
        <v>500000</v>
      </c>
      <c r="K153" s="384">
        <v>250000</v>
      </c>
      <c r="L153" s="375"/>
      <c r="M153" s="375">
        <v>1</v>
      </c>
      <c r="N153" s="375"/>
    </row>
    <row r="154" spans="1:14" s="2" customFormat="1" x14ac:dyDescent="0.25">
      <c r="A154" s="4" t="s">
        <v>155</v>
      </c>
      <c r="B154" s="4" t="s">
        <v>10</v>
      </c>
      <c r="C154" s="380">
        <v>1</v>
      </c>
      <c r="D154" s="203" t="s">
        <v>592</v>
      </c>
      <c r="E154" s="203" t="s">
        <v>593</v>
      </c>
      <c r="F154" s="204" t="s">
        <v>594</v>
      </c>
      <c r="G154" s="205"/>
      <c r="H154" s="205"/>
      <c r="I154" s="205">
        <v>1</v>
      </c>
      <c r="J154" s="384">
        <v>154179.5</v>
      </c>
      <c r="K154" s="384">
        <v>77089.75</v>
      </c>
      <c r="L154" s="375">
        <v>1</v>
      </c>
      <c r="M154" s="375"/>
      <c r="N154" s="375"/>
    </row>
    <row r="155" spans="1:14" s="2" customFormat="1" ht="22.5" x14ac:dyDescent="0.25">
      <c r="A155" s="4" t="s">
        <v>155</v>
      </c>
      <c r="B155" s="4" t="s">
        <v>10</v>
      </c>
      <c r="C155" s="380">
        <v>1</v>
      </c>
      <c r="D155" s="203" t="s">
        <v>595</v>
      </c>
      <c r="E155" s="203" t="s">
        <v>596</v>
      </c>
      <c r="F155" s="204" t="s">
        <v>597</v>
      </c>
      <c r="G155" s="205"/>
      <c r="H155" s="205">
        <v>1</v>
      </c>
      <c r="I155" s="205"/>
      <c r="J155" s="384">
        <v>343681.28000000003</v>
      </c>
      <c r="K155" s="384">
        <v>171840.64000000001</v>
      </c>
      <c r="L155" s="375">
        <v>1</v>
      </c>
      <c r="M155" s="375"/>
      <c r="N155" s="375"/>
    </row>
    <row r="156" spans="1:14" s="2" customFormat="1" x14ac:dyDescent="0.25">
      <c r="A156" s="4" t="s">
        <v>155</v>
      </c>
      <c r="B156" s="4" t="s">
        <v>10</v>
      </c>
      <c r="C156" s="380">
        <v>1</v>
      </c>
      <c r="D156" s="203" t="s">
        <v>186</v>
      </c>
      <c r="E156" s="203" t="s">
        <v>187</v>
      </c>
      <c r="F156" s="204" t="s">
        <v>188</v>
      </c>
      <c r="G156" s="205"/>
      <c r="H156" s="205"/>
      <c r="I156" s="205">
        <v>1</v>
      </c>
      <c r="J156" s="384">
        <v>346595</v>
      </c>
      <c r="K156" s="384">
        <v>173297.5</v>
      </c>
      <c r="L156" s="375"/>
      <c r="M156" s="375">
        <v>1</v>
      </c>
      <c r="N156" s="375"/>
    </row>
    <row r="157" spans="1:14" s="13" customFormat="1" x14ac:dyDescent="0.25">
      <c r="A157" s="442" t="s">
        <v>208</v>
      </c>
      <c r="B157" s="443"/>
      <c r="C157" s="371">
        <f>SUM(C140:C156)</f>
        <v>17</v>
      </c>
      <c r="D157" s="529"/>
      <c r="E157" s="529"/>
      <c r="F157" s="529"/>
      <c r="G157" s="371">
        <f t="shared" ref="G157:I157" si="35">SUM(G140:G156)</f>
        <v>2</v>
      </c>
      <c r="H157" s="371">
        <f t="shared" si="35"/>
        <v>3</v>
      </c>
      <c r="I157" s="371">
        <f t="shared" si="35"/>
        <v>12</v>
      </c>
      <c r="J157" s="11">
        <v>5939288.1100000003</v>
      </c>
      <c r="K157" s="11">
        <v>2969644.0550000002</v>
      </c>
      <c r="L157" s="373">
        <f>SUM(L140:L156)</f>
        <v>8</v>
      </c>
      <c r="M157" s="373">
        <f>SUM(M140:M156)</f>
        <v>9</v>
      </c>
      <c r="N157" s="373">
        <f>SUM(N140:N156)</f>
        <v>0</v>
      </c>
    </row>
    <row r="158" spans="1:14" s="2" customFormat="1" x14ac:dyDescent="0.25">
      <c r="A158" s="4" t="s">
        <v>155</v>
      </c>
      <c r="B158" s="17" t="s">
        <v>26</v>
      </c>
      <c r="C158" s="380">
        <v>1</v>
      </c>
      <c r="D158" s="203" t="s">
        <v>219</v>
      </c>
      <c r="E158" s="203" t="s">
        <v>220</v>
      </c>
      <c r="F158" s="205" t="s">
        <v>221</v>
      </c>
      <c r="G158" s="205"/>
      <c r="H158" s="205"/>
      <c r="I158" s="205">
        <v>1</v>
      </c>
      <c r="J158" s="384">
        <v>53536.38</v>
      </c>
      <c r="K158" s="384">
        <v>26768.19</v>
      </c>
      <c r="L158" s="375">
        <v>1</v>
      </c>
      <c r="M158" s="375"/>
      <c r="N158" s="375"/>
    </row>
    <row r="159" spans="1:14" s="13" customFormat="1" x14ac:dyDescent="0.25">
      <c r="A159" s="442" t="s">
        <v>222</v>
      </c>
      <c r="B159" s="443"/>
      <c r="C159" s="371">
        <f>SUM(C158:C158)</f>
        <v>1</v>
      </c>
      <c r="D159" s="433"/>
      <c r="E159" s="433"/>
      <c r="F159" s="433"/>
      <c r="G159" s="371">
        <f t="shared" ref="G159:I159" si="36">SUM(G158:G158)</f>
        <v>0</v>
      </c>
      <c r="H159" s="371">
        <f t="shared" si="36"/>
        <v>0</v>
      </c>
      <c r="I159" s="371">
        <f t="shared" si="36"/>
        <v>1</v>
      </c>
      <c r="J159" s="387">
        <v>53536.38</v>
      </c>
      <c r="K159" s="387">
        <v>26768.19</v>
      </c>
      <c r="L159" s="373">
        <f>SUM(L158)</f>
        <v>1</v>
      </c>
      <c r="M159" s="373">
        <f t="shared" ref="M159:N159" si="37">SUM(M158)</f>
        <v>0</v>
      </c>
      <c r="N159" s="373">
        <f t="shared" si="37"/>
        <v>0</v>
      </c>
    </row>
    <row r="160" spans="1:14" s="2" customFormat="1" x14ac:dyDescent="0.25">
      <c r="A160" s="4" t="s">
        <v>155</v>
      </c>
      <c r="B160" s="4" t="s">
        <v>28</v>
      </c>
      <c r="C160" s="380">
        <v>1</v>
      </c>
      <c r="D160" s="210" t="s">
        <v>598</v>
      </c>
      <c r="E160" s="203" t="s">
        <v>599</v>
      </c>
      <c r="F160" s="205" t="s">
        <v>600</v>
      </c>
      <c r="G160" s="205"/>
      <c r="H160" s="205"/>
      <c r="I160" s="205">
        <v>1</v>
      </c>
      <c r="J160" s="384">
        <v>4940.55</v>
      </c>
      <c r="K160" s="384">
        <v>2470.2750000000001</v>
      </c>
      <c r="L160" s="375">
        <v>1</v>
      </c>
      <c r="M160" s="375"/>
      <c r="N160" s="375"/>
    </row>
    <row r="161" spans="1:14" s="13" customFormat="1" x14ac:dyDescent="0.25">
      <c r="A161" s="442" t="s">
        <v>231</v>
      </c>
      <c r="B161" s="443"/>
      <c r="C161" s="371">
        <f>SUM(C160)</f>
        <v>1</v>
      </c>
      <c r="D161" s="433"/>
      <c r="E161" s="433"/>
      <c r="F161" s="433"/>
      <c r="G161" s="371">
        <f t="shared" ref="G161:I161" si="38">SUM(G160)</f>
        <v>0</v>
      </c>
      <c r="H161" s="371">
        <f t="shared" si="38"/>
        <v>0</v>
      </c>
      <c r="I161" s="371">
        <f t="shared" si="38"/>
        <v>1</v>
      </c>
      <c r="J161" s="387">
        <v>4940.55</v>
      </c>
      <c r="K161" s="387">
        <v>2470.2750000000001</v>
      </c>
      <c r="L161" s="373">
        <f>SUM(L160)</f>
        <v>1</v>
      </c>
      <c r="M161" s="373">
        <f t="shared" ref="M161:N161" si="39">SUM(M160)</f>
        <v>0</v>
      </c>
      <c r="N161" s="373">
        <f t="shared" si="39"/>
        <v>0</v>
      </c>
    </row>
    <row r="162" spans="1:14" s="2" customFormat="1" x14ac:dyDescent="0.25">
      <c r="A162" s="4" t="s">
        <v>155</v>
      </c>
      <c r="B162" s="4" t="s">
        <v>30</v>
      </c>
      <c r="C162" s="380">
        <v>1</v>
      </c>
      <c r="D162" s="203" t="s">
        <v>241</v>
      </c>
      <c r="E162" s="203" t="s">
        <v>242</v>
      </c>
      <c r="F162" s="204" t="s">
        <v>243</v>
      </c>
      <c r="G162" s="205"/>
      <c r="H162" s="205"/>
      <c r="I162" s="205">
        <v>1</v>
      </c>
      <c r="J162" s="384">
        <v>299780.86</v>
      </c>
      <c r="K162" s="384">
        <v>149890.43</v>
      </c>
      <c r="L162" s="375">
        <v>1</v>
      </c>
      <c r="M162" s="375"/>
      <c r="N162" s="375"/>
    </row>
    <row r="163" spans="1:14" s="2" customFormat="1" ht="22.5" x14ac:dyDescent="0.25">
      <c r="A163" s="4" t="s">
        <v>155</v>
      </c>
      <c r="B163" s="4" t="s">
        <v>30</v>
      </c>
      <c r="C163" s="380">
        <v>1</v>
      </c>
      <c r="D163" s="203" t="s">
        <v>244</v>
      </c>
      <c r="E163" s="203" t="s">
        <v>245</v>
      </c>
      <c r="F163" s="204" t="s">
        <v>246</v>
      </c>
      <c r="G163" s="205"/>
      <c r="H163" s="205">
        <v>1</v>
      </c>
      <c r="I163" s="205"/>
      <c r="J163" s="384">
        <v>300000</v>
      </c>
      <c r="K163" s="384">
        <v>150000</v>
      </c>
      <c r="L163" s="375">
        <v>1</v>
      </c>
      <c r="M163" s="375"/>
      <c r="N163" s="375"/>
    </row>
    <row r="164" spans="1:14" s="13" customFormat="1" x14ac:dyDescent="0.25">
      <c r="A164" s="442" t="s">
        <v>253</v>
      </c>
      <c r="B164" s="443"/>
      <c r="C164" s="371">
        <f>SUM(C162:C163)</f>
        <v>2</v>
      </c>
      <c r="D164" s="433"/>
      <c r="E164" s="433"/>
      <c r="F164" s="433"/>
      <c r="G164" s="371">
        <f t="shared" ref="G164:I164" si="40">SUM(G162:G163)</f>
        <v>0</v>
      </c>
      <c r="H164" s="371">
        <f t="shared" si="40"/>
        <v>1</v>
      </c>
      <c r="I164" s="371">
        <f t="shared" si="40"/>
        <v>1</v>
      </c>
      <c r="J164" s="387">
        <v>599780.86</v>
      </c>
      <c r="K164" s="387">
        <v>299890.43</v>
      </c>
      <c r="L164" s="373">
        <f>SUM(L162:L163)</f>
        <v>2</v>
      </c>
      <c r="M164" s="373">
        <f t="shared" ref="M164:N164" si="41">SUM(M162:M163)</f>
        <v>0</v>
      </c>
      <c r="N164" s="373">
        <f t="shared" si="41"/>
        <v>0</v>
      </c>
    </row>
    <row r="165" spans="1:14" s="2" customFormat="1" ht="22.5" x14ac:dyDescent="0.25">
      <c r="A165" s="4" t="s">
        <v>155</v>
      </c>
      <c r="B165" s="4" t="s">
        <v>37</v>
      </c>
      <c r="C165" s="380">
        <v>1</v>
      </c>
      <c r="D165" s="203" t="s">
        <v>601</v>
      </c>
      <c r="E165" s="203" t="s">
        <v>602</v>
      </c>
      <c r="F165" s="204" t="s">
        <v>603</v>
      </c>
      <c r="G165" s="205"/>
      <c r="H165" s="205"/>
      <c r="I165" s="205">
        <v>1</v>
      </c>
      <c r="J165" s="384">
        <v>199185</v>
      </c>
      <c r="K165" s="384">
        <v>99592.5</v>
      </c>
      <c r="L165" s="375">
        <v>1</v>
      </c>
      <c r="M165" s="375"/>
      <c r="N165" s="375"/>
    </row>
    <row r="166" spans="1:14" s="2" customFormat="1" ht="22.5" x14ac:dyDescent="0.25">
      <c r="A166" s="4" t="s">
        <v>155</v>
      </c>
      <c r="B166" s="4" t="s">
        <v>37</v>
      </c>
      <c r="C166" s="380">
        <v>1</v>
      </c>
      <c r="D166" s="203" t="s">
        <v>604</v>
      </c>
      <c r="E166" s="203" t="s">
        <v>605</v>
      </c>
      <c r="F166" s="204" t="s">
        <v>606</v>
      </c>
      <c r="G166" s="205"/>
      <c r="H166" s="205">
        <v>1</v>
      </c>
      <c r="I166" s="205"/>
      <c r="J166" s="384">
        <v>445875.74</v>
      </c>
      <c r="K166" s="384">
        <v>222937.87</v>
      </c>
      <c r="L166" s="375">
        <v>1</v>
      </c>
      <c r="M166" s="375"/>
      <c r="N166" s="375"/>
    </row>
    <row r="167" spans="1:14" s="2" customFormat="1" ht="45" x14ac:dyDescent="0.25">
      <c r="A167" s="4" t="s">
        <v>155</v>
      </c>
      <c r="B167" s="4" t="s">
        <v>37</v>
      </c>
      <c r="C167" s="380">
        <v>1</v>
      </c>
      <c r="D167" s="203" t="s">
        <v>607</v>
      </c>
      <c r="E167" s="203" t="s">
        <v>608</v>
      </c>
      <c r="F167" s="204" t="s">
        <v>609</v>
      </c>
      <c r="G167" s="205"/>
      <c r="H167" s="205"/>
      <c r="I167" s="205">
        <v>1</v>
      </c>
      <c r="J167" s="384">
        <v>457812.5</v>
      </c>
      <c r="K167" s="384">
        <v>228906.25</v>
      </c>
      <c r="L167" s="375">
        <v>1</v>
      </c>
      <c r="M167" s="375"/>
      <c r="N167" s="375"/>
    </row>
    <row r="168" spans="1:14" s="13" customFormat="1" x14ac:dyDescent="0.25">
      <c r="A168" s="442" t="s">
        <v>262</v>
      </c>
      <c r="B168" s="443"/>
      <c r="C168" s="371">
        <f>SUM(C165:C167)</f>
        <v>3</v>
      </c>
      <c r="D168" s="433"/>
      <c r="E168" s="433"/>
      <c r="F168" s="433"/>
      <c r="G168" s="371">
        <f t="shared" ref="G168:I168" si="42">SUM(G165:G167)</f>
        <v>0</v>
      </c>
      <c r="H168" s="371">
        <f t="shared" si="42"/>
        <v>1</v>
      </c>
      <c r="I168" s="371">
        <f t="shared" si="42"/>
        <v>2</v>
      </c>
      <c r="J168" s="387">
        <v>1102873.24</v>
      </c>
      <c r="K168" s="387">
        <v>551436.62</v>
      </c>
      <c r="L168" s="373">
        <f>SUM(L165:L167)</f>
        <v>3</v>
      </c>
      <c r="M168" s="373">
        <f t="shared" ref="M168:N168" si="43">SUM(M165:M167)</f>
        <v>0</v>
      </c>
      <c r="N168" s="373">
        <f t="shared" si="43"/>
        <v>0</v>
      </c>
    </row>
    <row r="169" spans="1:14" s="2" customFormat="1" ht="33.75" x14ac:dyDescent="0.25">
      <c r="A169" s="4" t="s">
        <v>155</v>
      </c>
      <c r="B169" s="17" t="s">
        <v>43</v>
      </c>
      <c r="C169" s="380">
        <v>1</v>
      </c>
      <c r="D169" s="203" t="s">
        <v>299</v>
      </c>
      <c r="E169" s="203" t="s">
        <v>300</v>
      </c>
      <c r="F169" s="203" t="s">
        <v>301</v>
      </c>
      <c r="G169" s="210"/>
      <c r="H169" s="210"/>
      <c r="I169" s="210">
        <v>1</v>
      </c>
      <c r="J169" s="412">
        <v>309756.09999999998</v>
      </c>
      <c r="K169" s="384">
        <v>309756.09999999998</v>
      </c>
      <c r="L169" s="375"/>
      <c r="M169" s="375"/>
      <c r="N169" s="375">
        <v>1</v>
      </c>
    </row>
    <row r="170" spans="1:14" s="13" customFormat="1" x14ac:dyDescent="0.25">
      <c r="A170" s="442" t="s">
        <v>302</v>
      </c>
      <c r="B170" s="443"/>
      <c r="C170" s="371">
        <f>SUM(C169:C169)</f>
        <v>1</v>
      </c>
      <c r="D170" s="433"/>
      <c r="E170" s="433"/>
      <c r="F170" s="433"/>
      <c r="G170" s="371">
        <f t="shared" ref="G170:I170" si="44">SUM(G169:G169)</f>
        <v>0</v>
      </c>
      <c r="H170" s="371">
        <f t="shared" si="44"/>
        <v>0</v>
      </c>
      <c r="I170" s="371">
        <f t="shared" si="44"/>
        <v>1</v>
      </c>
      <c r="J170" s="387">
        <v>309756.09999999998</v>
      </c>
      <c r="K170" s="387">
        <v>309756.09999999998</v>
      </c>
      <c r="L170" s="373">
        <f t="shared" ref="L170:M170" si="45">SUM(L169)</f>
        <v>0</v>
      </c>
      <c r="M170" s="373">
        <f t="shared" si="45"/>
        <v>0</v>
      </c>
      <c r="N170" s="373">
        <f>SUM(N169)</f>
        <v>1</v>
      </c>
    </row>
    <row r="171" spans="1:14" s="2" customFormat="1" ht="33.75" x14ac:dyDescent="0.25">
      <c r="A171" s="4" t="s">
        <v>155</v>
      </c>
      <c r="B171" s="4" t="s">
        <v>45</v>
      </c>
      <c r="C171" s="380">
        <v>1</v>
      </c>
      <c r="D171" s="203" t="s">
        <v>323</v>
      </c>
      <c r="E171" s="203" t="s">
        <v>324</v>
      </c>
      <c r="F171" s="204" t="s">
        <v>325</v>
      </c>
      <c r="G171" s="205"/>
      <c r="H171" s="205"/>
      <c r="I171" s="205">
        <v>1</v>
      </c>
      <c r="J171" s="412">
        <v>13317.55</v>
      </c>
      <c r="K171" s="384">
        <v>13317.55</v>
      </c>
      <c r="L171" s="375"/>
      <c r="M171" s="375"/>
      <c r="N171" s="375">
        <v>1</v>
      </c>
    </row>
    <row r="172" spans="1:14" s="2" customFormat="1" ht="22.5" x14ac:dyDescent="0.25">
      <c r="A172" s="4" t="s">
        <v>155</v>
      </c>
      <c r="B172" s="4" t="s">
        <v>45</v>
      </c>
      <c r="C172" s="380">
        <v>1</v>
      </c>
      <c r="D172" s="203" t="s">
        <v>326</v>
      </c>
      <c r="E172" s="203" t="s">
        <v>327</v>
      </c>
      <c r="F172" s="204" t="s">
        <v>328</v>
      </c>
      <c r="G172" s="205"/>
      <c r="H172" s="205"/>
      <c r="I172" s="205">
        <v>1</v>
      </c>
      <c r="J172" s="412">
        <v>22721.62</v>
      </c>
      <c r="K172" s="384">
        <v>22721.62</v>
      </c>
      <c r="L172" s="375"/>
      <c r="M172" s="375"/>
      <c r="N172" s="375">
        <v>1</v>
      </c>
    </row>
    <row r="173" spans="1:14" s="2" customFormat="1" ht="22.5" x14ac:dyDescent="0.25">
      <c r="A173" s="4" t="s">
        <v>155</v>
      </c>
      <c r="B173" s="4" t="s">
        <v>45</v>
      </c>
      <c r="C173" s="380">
        <v>1</v>
      </c>
      <c r="D173" s="203" t="s">
        <v>329</v>
      </c>
      <c r="E173" s="203" t="s">
        <v>330</v>
      </c>
      <c r="F173" s="204" t="s">
        <v>331</v>
      </c>
      <c r="G173" s="205"/>
      <c r="H173" s="205"/>
      <c r="I173" s="205">
        <v>1</v>
      </c>
      <c r="J173" s="412">
        <v>22757</v>
      </c>
      <c r="K173" s="384">
        <v>22757</v>
      </c>
      <c r="L173" s="375"/>
      <c r="M173" s="375"/>
      <c r="N173" s="375">
        <v>1</v>
      </c>
    </row>
    <row r="174" spans="1:14" s="13" customFormat="1" x14ac:dyDescent="0.25">
      <c r="A174" s="442" t="s">
        <v>332</v>
      </c>
      <c r="B174" s="443"/>
      <c r="C174" s="371">
        <f>SUM(C171:C173)</f>
        <v>3</v>
      </c>
      <c r="D174" s="433"/>
      <c r="E174" s="433"/>
      <c r="F174" s="433"/>
      <c r="G174" s="371">
        <f t="shared" ref="G174:I174" si="46">SUM(G171:G173)</f>
        <v>0</v>
      </c>
      <c r="H174" s="371">
        <f t="shared" si="46"/>
        <v>0</v>
      </c>
      <c r="I174" s="371">
        <f t="shared" si="46"/>
        <v>3</v>
      </c>
      <c r="J174" s="387">
        <v>58796.17</v>
      </c>
      <c r="K174" s="387">
        <v>58796.17</v>
      </c>
      <c r="L174" s="373">
        <f t="shared" ref="L174:M174" si="47">SUM(L171:L173)</f>
        <v>0</v>
      </c>
      <c r="M174" s="373">
        <f t="shared" si="47"/>
        <v>0</v>
      </c>
      <c r="N174" s="373">
        <f>SUM(N171:N173)</f>
        <v>3</v>
      </c>
    </row>
    <row r="175" spans="1:14" s="2" customFormat="1" ht="33.75" x14ac:dyDescent="0.25">
      <c r="A175" s="4" t="s">
        <v>155</v>
      </c>
      <c r="B175" s="4" t="s">
        <v>50</v>
      </c>
      <c r="C175" s="380">
        <v>1</v>
      </c>
      <c r="D175" s="203" t="s">
        <v>336</v>
      </c>
      <c r="E175" s="203" t="s">
        <v>337</v>
      </c>
      <c r="F175" s="210" t="s">
        <v>338</v>
      </c>
      <c r="G175" s="210"/>
      <c r="H175" s="210">
        <v>1</v>
      </c>
      <c r="I175" s="210"/>
      <c r="J175" s="384">
        <v>199998</v>
      </c>
      <c r="K175" s="384">
        <v>149998.5</v>
      </c>
      <c r="L175" s="375"/>
      <c r="M175" s="375"/>
      <c r="N175" s="375">
        <v>1</v>
      </c>
    </row>
    <row r="176" spans="1:14" s="13" customFormat="1" ht="24" x14ac:dyDescent="0.25">
      <c r="A176" s="4"/>
      <c r="B176" s="372" t="s">
        <v>339</v>
      </c>
      <c r="C176" s="371">
        <f>SUM(C175:C175)</f>
        <v>1</v>
      </c>
      <c r="D176" s="433"/>
      <c r="E176" s="433"/>
      <c r="F176" s="433"/>
      <c r="G176" s="371">
        <f>SUM(G175:G175)</f>
        <v>0</v>
      </c>
      <c r="H176" s="371">
        <f t="shared" ref="H176:I176" si="48">SUM(H175:H175)</f>
        <v>1</v>
      </c>
      <c r="I176" s="371">
        <f t="shared" si="48"/>
        <v>0</v>
      </c>
      <c r="J176" s="11">
        <v>199998</v>
      </c>
      <c r="K176" s="11">
        <v>149998.5</v>
      </c>
      <c r="L176" s="373">
        <f t="shared" ref="L176:M176" si="49">SUM(L175)</f>
        <v>0</v>
      </c>
      <c r="M176" s="373">
        <f t="shared" si="49"/>
        <v>0</v>
      </c>
      <c r="N176" s="373">
        <f>SUM(N175)</f>
        <v>1</v>
      </c>
    </row>
    <row r="177" spans="1:14" s="13" customFormat="1" x14ac:dyDescent="0.25">
      <c r="A177" s="471" t="s">
        <v>610</v>
      </c>
      <c r="B177" s="472"/>
      <c r="C177" s="374">
        <f t="shared" ref="C177" si="50">C176+C174+C170+C168+C164+C161+C159+C157</f>
        <v>29</v>
      </c>
      <c r="D177" s="447"/>
      <c r="E177" s="447"/>
      <c r="F177" s="447"/>
      <c r="G177" s="374">
        <f t="shared" ref="G177:I177" si="51">G176+G174+G170+G168+G164+G161+G159+G157</f>
        <v>2</v>
      </c>
      <c r="H177" s="374">
        <f t="shared" si="51"/>
        <v>6</v>
      </c>
      <c r="I177" s="374">
        <f t="shared" si="51"/>
        <v>21</v>
      </c>
      <c r="J177" s="21">
        <v>8268969.4100000001</v>
      </c>
      <c r="K177" s="21">
        <v>4368760.34</v>
      </c>
      <c r="L177" s="374">
        <f t="shared" ref="L177:N177" si="52">L176+L174+L170+L168+L164+L161+L159+L157</f>
        <v>15</v>
      </c>
      <c r="M177" s="374">
        <f t="shared" si="52"/>
        <v>9</v>
      </c>
      <c r="N177" s="374">
        <f t="shared" si="52"/>
        <v>5</v>
      </c>
    </row>
    <row r="178" spans="1:14" s="2" customFormat="1" ht="25.5" x14ac:dyDescent="0.25">
      <c r="A178" s="4" t="s">
        <v>189</v>
      </c>
      <c r="B178" s="4" t="s">
        <v>10</v>
      </c>
      <c r="C178" s="380">
        <v>1</v>
      </c>
      <c r="D178" s="211" t="s">
        <v>190</v>
      </c>
      <c r="E178" s="211" t="s">
        <v>191</v>
      </c>
      <c r="F178" s="211" t="s">
        <v>192</v>
      </c>
      <c r="G178" s="212"/>
      <c r="H178" s="212"/>
      <c r="I178" s="212">
        <v>1</v>
      </c>
      <c r="J178" s="384">
        <v>159200</v>
      </c>
      <c r="K178" s="384">
        <v>79600</v>
      </c>
      <c r="L178" s="375">
        <v>1</v>
      </c>
      <c r="M178" s="375"/>
      <c r="N178" s="375"/>
    </row>
    <row r="179" spans="1:14" s="2" customFormat="1" ht="25.5" x14ac:dyDescent="0.25">
      <c r="A179" s="4" t="s">
        <v>189</v>
      </c>
      <c r="B179" s="4" t="s">
        <v>10</v>
      </c>
      <c r="C179" s="380">
        <v>1</v>
      </c>
      <c r="D179" s="211" t="s">
        <v>193</v>
      </c>
      <c r="E179" s="211" t="s">
        <v>194</v>
      </c>
      <c r="F179" s="211" t="s">
        <v>195</v>
      </c>
      <c r="G179" s="212"/>
      <c r="H179" s="212"/>
      <c r="I179" s="212">
        <v>1</v>
      </c>
      <c r="J179" s="384">
        <v>500000</v>
      </c>
      <c r="K179" s="384">
        <v>250000</v>
      </c>
      <c r="L179" s="375">
        <v>1</v>
      </c>
      <c r="M179" s="375"/>
      <c r="N179" s="375"/>
    </row>
    <row r="180" spans="1:14" s="2" customFormat="1" ht="12.75" x14ac:dyDescent="0.25">
      <c r="A180" s="4" t="s">
        <v>189</v>
      </c>
      <c r="B180" s="4" t="s">
        <v>10</v>
      </c>
      <c r="C180" s="380">
        <v>1</v>
      </c>
      <c r="D180" s="211" t="s">
        <v>196</v>
      </c>
      <c r="E180" s="211" t="s">
        <v>197</v>
      </c>
      <c r="F180" s="211" t="s">
        <v>198</v>
      </c>
      <c r="G180" s="212"/>
      <c r="H180" s="212"/>
      <c r="I180" s="212">
        <v>1</v>
      </c>
      <c r="J180" s="384">
        <v>58996.2</v>
      </c>
      <c r="K180" s="384">
        <v>29498.1</v>
      </c>
      <c r="L180" s="375"/>
      <c r="M180" s="375">
        <v>1</v>
      </c>
      <c r="N180" s="375"/>
    </row>
    <row r="181" spans="1:14" s="2" customFormat="1" ht="25.5" x14ac:dyDescent="0.25">
      <c r="A181" s="4" t="s">
        <v>189</v>
      </c>
      <c r="B181" s="4" t="s">
        <v>10</v>
      </c>
      <c r="C181" s="380">
        <v>1</v>
      </c>
      <c r="D181" s="211" t="s">
        <v>199</v>
      </c>
      <c r="E181" s="211" t="s">
        <v>200</v>
      </c>
      <c r="F181" s="211" t="s">
        <v>201</v>
      </c>
      <c r="G181" s="212">
        <v>1</v>
      </c>
      <c r="H181" s="212"/>
      <c r="I181" s="212"/>
      <c r="J181" s="384">
        <v>80000</v>
      </c>
      <c r="K181" s="384">
        <v>40000</v>
      </c>
      <c r="L181" s="375"/>
      <c r="M181" s="375">
        <v>1</v>
      </c>
      <c r="N181" s="375"/>
    </row>
    <row r="182" spans="1:14" s="2" customFormat="1" ht="25.5" x14ac:dyDescent="0.25">
      <c r="A182" s="4" t="s">
        <v>189</v>
      </c>
      <c r="B182" s="4" t="s">
        <v>10</v>
      </c>
      <c r="C182" s="380">
        <v>1</v>
      </c>
      <c r="D182" s="211" t="s">
        <v>162</v>
      </c>
      <c r="E182" s="211" t="s">
        <v>611</v>
      </c>
      <c r="F182" s="211" t="s">
        <v>372</v>
      </c>
      <c r="G182" s="212"/>
      <c r="H182" s="212"/>
      <c r="I182" s="212">
        <v>1</v>
      </c>
      <c r="J182" s="384">
        <v>389000</v>
      </c>
      <c r="K182" s="384">
        <v>194500</v>
      </c>
      <c r="L182" s="375"/>
      <c r="M182" s="375">
        <v>1</v>
      </c>
      <c r="N182" s="375"/>
    </row>
    <row r="183" spans="1:14" s="2" customFormat="1" ht="25.5" x14ac:dyDescent="0.25">
      <c r="A183" s="4" t="s">
        <v>189</v>
      </c>
      <c r="B183" s="4" t="s">
        <v>10</v>
      </c>
      <c r="C183" s="380">
        <v>1</v>
      </c>
      <c r="D183" s="211" t="s">
        <v>205</v>
      </c>
      <c r="E183" s="211" t="s">
        <v>206</v>
      </c>
      <c r="F183" s="211" t="s">
        <v>207</v>
      </c>
      <c r="G183" s="212"/>
      <c r="H183" s="212"/>
      <c r="I183" s="212">
        <v>1</v>
      </c>
      <c r="J183" s="384">
        <v>499734</v>
      </c>
      <c r="K183" s="384">
        <v>249867</v>
      </c>
      <c r="L183" s="375">
        <v>1</v>
      </c>
      <c r="M183" s="375"/>
      <c r="N183" s="375"/>
    </row>
    <row r="184" spans="1:14" s="2" customFormat="1" ht="25.5" x14ac:dyDescent="0.25">
      <c r="A184" s="4" t="s">
        <v>189</v>
      </c>
      <c r="B184" s="4" t="s">
        <v>10</v>
      </c>
      <c r="C184" s="380">
        <v>1</v>
      </c>
      <c r="D184" s="211" t="s">
        <v>202</v>
      </c>
      <c r="E184" s="211" t="s">
        <v>203</v>
      </c>
      <c r="F184" s="211" t="s">
        <v>204</v>
      </c>
      <c r="G184" s="212"/>
      <c r="H184" s="212">
        <v>1</v>
      </c>
      <c r="I184" s="212"/>
      <c r="J184" s="384">
        <v>46653.01</v>
      </c>
      <c r="K184" s="384">
        <v>23326.505000000001</v>
      </c>
      <c r="L184" s="375">
        <v>1</v>
      </c>
      <c r="M184" s="375"/>
      <c r="N184" s="375"/>
    </row>
    <row r="185" spans="1:14" s="13" customFormat="1" x14ac:dyDescent="0.25">
      <c r="A185" s="442" t="s">
        <v>208</v>
      </c>
      <c r="B185" s="443"/>
      <c r="C185" s="371">
        <f>SUM(C178:C184)</f>
        <v>7</v>
      </c>
      <c r="D185" s="529"/>
      <c r="E185" s="529"/>
      <c r="F185" s="529"/>
      <c r="G185" s="371">
        <f t="shared" ref="G185:I185" si="53">SUM(G178:G184)</f>
        <v>1</v>
      </c>
      <c r="H185" s="371">
        <f t="shared" si="53"/>
        <v>1</v>
      </c>
      <c r="I185" s="371">
        <f t="shared" si="53"/>
        <v>5</v>
      </c>
      <c r="J185" s="387">
        <v>1733583.21</v>
      </c>
      <c r="K185" s="387">
        <v>866791.60499999998</v>
      </c>
      <c r="L185" s="373">
        <f>SUM(L178:L184)</f>
        <v>4</v>
      </c>
      <c r="M185" s="373">
        <f>SUM(M178:M184)</f>
        <v>3</v>
      </c>
      <c r="N185" s="373">
        <f>SUM(N178:N184)</f>
        <v>0</v>
      </c>
    </row>
    <row r="186" spans="1:14" s="13" customFormat="1" ht="25.5" x14ac:dyDescent="0.25">
      <c r="A186" s="4" t="s">
        <v>189</v>
      </c>
      <c r="B186" s="17" t="s">
        <v>26</v>
      </c>
      <c r="C186" s="380">
        <v>1</v>
      </c>
      <c r="D186" s="211" t="s">
        <v>612</v>
      </c>
      <c r="E186" s="211" t="s">
        <v>613</v>
      </c>
      <c r="F186" s="211" t="s">
        <v>614</v>
      </c>
      <c r="G186" s="212">
        <v>1</v>
      </c>
      <c r="H186" s="212"/>
      <c r="I186" s="212"/>
      <c r="J186" s="384">
        <v>242279.01</v>
      </c>
      <c r="K186" s="384">
        <v>121139.505</v>
      </c>
      <c r="L186" s="375"/>
      <c r="M186" s="375">
        <v>1</v>
      </c>
      <c r="N186" s="375"/>
    </row>
    <row r="187" spans="1:14" s="13" customFormat="1" x14ac:dyDescent="0.25">
      <c r="A187" s="442" t="s">
        <v>222</v>
      </c>
      <c r="B187" s="443"/>
      <c r="C187" s="371">
        <f>SUM(C186:C186)</f>
        <v>1</v>
      </c>
      <c r="D187" s="433"/>
      <c r="E187" s="433"/>
      <c r="F187" s="433"/>
      <c r="G187" s="371">
        <f t="shared" ref="G187:I187" si="54">SUM(G186:G186)</f>
        <v>1</v>
      </c>
      <c r="H187" s="371">
        <f t="shared" si="54"/>
        <v>0</v>
      </c>
      <c r="I187" s="371">
        <f t="shared" si="54"/>
        <v>0</v>
      </c>
      <c r="J187" s="387">
        <v>242279.01</v>
      </c>
      <c r="K187" s="387">
        <v>121139.505</v>
      </c>
      <c r="L187" s="373">
        <f>SUM(L186)</f>
        <v>0</v>
      </c>
      <c r="M187" s="373">
        <f>SUM(M186)</f>
        <v>1</v>
      </c>
      <c r="N187" s="373">
        <f>SUM(N186)</f>
        <v>0</v>
      </c>
    </row>
    <row r="188" spans="1:14" s="13" customFormat="1" ht="25.5" x14ac:dyDescent="0.25">
      <c r="A188" s="4" t="s">
        <v>189</v>
      </c>
      <c r="B188" s="4" t="s">
        <v>28</v>
      </c>
      <c r="C188" s="380">
        <v>1</v>
      </c>
      <c r="D188" s="211" t="s">
        <v>228</v>
      </c>
      <c r="E188" s="211" t="s">
        <v>229</v>
      </c>
      <c r="F188" s="211" t="s">
        <v>230</v>
      </c>
      <c r="G188" s="212"/>
      <c r="H188" s="212">
        <v>1</v>
      </c>
      <c r="I188" s="212"/>
      <c r="J188" s="384">
        <v>122895.5</v>
      </c>
      <c r="K188" s="384">
        <v>61447.75</v>
      </c>
      <c r="L188" s="375">
        <v>1</v>
      </c>
      <c r="M188" s="375"/>
      <c r="N188" s="375"/>
    </row>
    <row r="189" spans="1:14" s="13" customFormat="1" ht="25.5" x14ac:dyDescent="0.25">
      <c r="A189" s="4" t="s">
        <v>189</v>
      </c>
      <c r="B189" s="4" t="s">
        <v>28</v>
      </c>
      <c r="C189" s="380">
        <v>1</v>
      </c>
      <c r="D189" s="211" t="s">
        <v>615</v>
      </c>
      <c r="E189" s="211" t="s">
        <v>616</v>
      </c>
      <c r="F189" s="211" t="s">
        <v>617</v>
      </c>
      <c r="G189" s="212"/>
      <c r="H189" s="212">
        <v>1</v>
      </c>
      <c r="I189" s="212"/>
      <c r="J189" s="384">
        <v>30398.73</v>
      </c>
      <c r="K189" s="384">
        <v>15199.365</v>
      </c>
      <c r="L189" s="375">
        <v>1</v>
      </c>
      <c r="M189" s="375"/>
      <c r="N189" s="375"/>
    </row>
    <row r="190" spans="1:14" s="13" customFormat="1" x14ac:dyDescent="0.25">
      <c r="A190" s="442" t="s">
        <v>231</v>
      </c>
      <c r="B190" s="443"/>
      <c r="C190" s="371">
        <f>SUM(C188:C189)</f>
        <v>2</v>
      </c>
      <c r="D190" s="433"/>
      <c r="E190" s="433"/>
      <c r="F190" s="433"/>
      <c r="G190" s="371">
        <f t="shared" ref="G190:I190" si="55">SUM(G188:G189)</f>
        <v>0</v>
      </c>
      <c r="H190" s="371">
        <f t="shared" si="55"/>
        <v>2</v>
      </c>
      <c r="I190" s="371">
        <f t="shared" si="55"/>
        <v>0</v>
      </c>
      <c r="J190" s="387">
        <v>153294.23000000001</v>
      </c>
      <c r="K190" s="387">
        <v>76647.115000000005</v>
      </c>
      <c r="L190" s="373">
        <f>SUM(L188:L189)</f>
        <v>2</v>
      </c>
      <c r="M190" s="373">
        <f t="shared" ref="M190:N190" si="56">SUM(M188:M189)</f>
        <v>0</v>
      </c>
      <c r="N190" s="373">
        <f t="shared" si="56"/>
        <v>0</v>
      </c>
    </row>
    <row r="191" spans="1:14" s="13" customFormat="1" ht="12.75" x14ac:dyDescent="0.25">
      <c r="A191" s="4" t="s">
        <v>189</v>
      </c>
      <c r="B191" s="4" t="s">
        <v>30</v>
      </c>
      <c r="C191" s="371">
        <v>1</v>
      </c>
      <c r="D191" s="211" t="s">
        <v>247</v>
      </c>
      <c r="E191" s="211" t="s">
        <v>248</v>
      </c>
      <c r="F191" s="211" t="s">
        <v>249</v>
      </c>
      <c r="G191" s="212"/>
      <c r="H191" s="212">
        <v>1</v>
      </c>
      <c r="I191" s="212"/>
      <c r="J191" s="384">
        <v>45617.68</v>
      </c>
      <c r="K191" s="384">
        <v>22808.84</v>
      </c>
      <c r="L191" s="375">
        <v>1</v>
      </c>
      <c r="M191" s="375"/>
      <c r="N191" s="375"/>
    </row>
    <row r="192" spans="1:14" s="13" customFormat="1" ht="38.25" x14ac:dyDescent="0.25">
      <c r="A192" s="4" t="s">
        <v>189</v>
      </c>
      <c r="B192" s="4" t="s">
        <v>30</v>
      </c>
      <c r="C192" s="371">
        <v>1</v>
      </c>
      <c r="D192" s="211" t="s">
        <v>618</v>
      </c>
      <c r="E192" s="211" t="s">
        <v>619</v>
      </c>
      <c r="F192" s="211" t="s">
        <v>620</v>
      </c>
      <c r="G192" s="212"/>
      <c r="H192" s="212"/>
      <c r="I192" s="212">
        <v>1</v>
      </c>
      <c r="J192" s="384">
        <v>94338.05</v>
      </c>
      <c r="K192" s="384">
        <v>47169.025000000001</v>
      </c>
      <c r="L192" s="375">
        <v>1</v>
      </c>
      <c r="M192" s="375"/>
      <c r="N192" s="375"/>
    </row>
    <row r="193" spans="1:14" s="13" customFormat="1" ht="25.5" x14ac:dyDescent="0.25">
      <c r="A193" s="4" t="s">
        <v>189</v>
      </c>
      <c r="B193" s="4" t="s">
        <v>30</v>
      </c>
      <c r="C193" s="371">
        <v>1</v>
      </c>
      <c r="D193" s="211" t="s">
        <v>250</v>
      </c>
      <c r="E193" s="211" t="s">
        <v>251</v>
      </c>
      <c r="F193" s="211" t="s">
        <v>252</v>
      </c>
      <c r="G193" s="212"/>
      <c r="H193" s="212"/>
      <c r="I193" s="212">
        <v>1</v>
      </c>
      <c r="J193" s="384">
        <v>300000</v>
      </c>
      <c r="K193" s="384">
        <v>150000</v>
      </c>
      <c r="L193" s="375"/>
      <c r="M193" s="375">
        <v>1</v>
      </c>
      <c r="N193" s="375"/>
    </row>
    <row r="194" spans="1:14" s="13" customFormat="1" x14ac:dyDescent="0.25">
      <c r="A194" s="442" t="s">
        <v>253</v>
      </c>
      <c r="B194" s="443"/>
      <c r="C194" s="371">
        <f>SUM(C191:C193)</f>
        <v>3</v>
      </c>
      <c r="D194" s="433"/>
      <c r="E194" s="433"/>
      <c r="F194" s="433"/>
      <c r="G194" s="371">
        <f t="shared" ref="G194:I194" si="57">SUM(G191:G193)</f>
        <v>0</v>
      </c>
      <c r="H194" s="371">
        <f t="shared" si="57"/>
        <v>1</v>
      </c>
      <c r="I194" s="371">
        <f t="shared" si="57"/>
        <v>2</v>
      </c>
      <c r="J194" s="387">
        <v>439955.73</v>
      </c>
      <c r="K194" s="387">
        <v>219977.86499999999</v>
      </c>
      <c r="L194" s="373">
        <f>SUM(L191:L193)</f>
        <v>2</v>
      </c>
      <c r="M194" s="373">
        <f>SUM(M191:M193)</f>
        <v>1</v>
      </c>
      <c r="N194" s="373">
        <f>SUM(N191:N193)</f>
        <v>0</v>
      </c>
    </row>
    <row r="195" spans="1:14" s="2" customFormat="1" ht="25.5" x14ac:dyDescent="0.25">
      <c r="A195" s="4" t="s">
        <v>189</v>
      </c>
      <c r="B195" s="4" t="s">
        <v>269</v>
      </c>
      <c r="C195" s="380">
        <v>1</v>
      </c>
      <c r="D195" s="211" t="s">
        <v>621</v>
      </c>
      <c r="E195" s="211" t="s">
        <v>622</v>
      </c>
      <c r="F195" s="211" t="s">
        <v>623</v>
      </c>
      <c r="G195" s="212"/>
      <c r="H195" s="212"/>
      <c r="I195" s="212">
        <v>1</v>
      </c>
      <c r="J195" s="384">
        <v>188586</v>
      </c>
      <c r="K195" s="384">
        <v>94293</v>
      </c>
      <c r="L195" s="375"/>
      <c r="M195" s="375">
        <v>1</v>
      </c>
      <c r="N195" s="375"/>
    </row>
    <row r="196" spans="1:14" s="2" customFormat="1" ht="25.5" x14ac:dyDescent="0.25">
      <c r="A196" s="4" t="s">
        <v>189</v>
      </c>
      <c r="B196" s="4" t="s">
        <v>269</v>
      </c>
      <c r="C196" s="380">
        <v>1</v>
      </c>
      <c r="D196" s="211" t="s">
        <v>624</v>
      </c>
      <c r="E196" s="211" t="s">
        <v>625</v>
      </c>
      <c r="F196" s="211" t="s">
        <v>626</v>
      </c>
      <c r="G196" s="212"/>
      <c r="H196" s="212"/>
      <c r="I196" s="212">
        <v>1</v>
      </c>
      <c r="J196" s="384">
        <v>194342.8</v>
      </c>
      <c r="K196" s="384">
        <v>97171.4</v>
      </c>
      <c r="L196" s="375"/>
      <c r="M196" s="375">
        <v>1</v>
      </c>
      <c r="N196" s="375"/>
    </row>
    <row r="197" spans="1:14" s="2" customFormat="1" ht="25.5" x14ac:dyDescent="0.25">
      <c r="A197" s="4" t="s">
        <v>189</v>
      </c>
      <c r="B197" s="4" t="s">
        <v>269</v>
      </c>
      <c r="C197" s="380">
        <v>1</v>
      </c>
      <c r="D197" s="211" t="s">
        <v>627</v>
      </c>
      <c r="E197" s="211" t="s">
        <v>628</v>
      </c>
      <c r="F197" s="211" t="s">
        <v>252</v>
      </c>
      <c r="G197" s="212"/>
      <c r="H197" s="212"/>
      <c r="I197" s="212">
        <v>1</v>
      </c>
      <c r="J197" s="384">
        <v>243555.67</v>
      </c>
      <c r="K197" s="384">
        <v>121777.83500000001</v>
      </c>
      <c r="L197" s="375">
        <v>1</v>
      </c>
      <c r="M197" s="375"/>
      <c r="N197" s="375"/>
    </row>
    <row r="198" spans="1:14" s="2" customFormat="1" ht="12.75" x14ac:dyDescent="0.25">
      <c r="A198" s="4" t="s">
        <v>189</v>
      </c>
      <c r="B198" s="4" t="s">
        <v>269</v>
      </c>
      <c r="C198" s="380">
        <v>1</v>
      </c>
      <c r="D198" s="211" t="s">
        <v>276</v>
      </c>
      <c r="E198" s="211" t="s">
        <v>277</v>
      </c>
      <c r="F198" s="211" t="s">
        <v>278</v>
      </c>
      <c r="G198" s="212">
        <v>1</v>
      </c>
      <c r="H198" s="212"/>
      <c r="I198" s="212"/>
      <c r="J198" s="384">
        <v>66206.12</v>
      </c>
      <c r="K198" s="384">
        <v>33103.06</v>
      </c>
      <c r="L198" s="375">
        <v>1</v>
      </c>
      <c r="M198" s="375"/>
      <c r="N198" s="375"/>
    </row>
    <row r="199" spans="1:14" s="2" customFormat="1" ht="38.25" x14ac:dyDescent="0.25">
      <c r="A199" s="4" t="s">
        <v>189</v>
      </c>
      <c r="B199" s="4" t="s">
        <v>269</v>
      </c>
      <c r="C199" s="380">
        <v>1</v>
      </c>
      <c r="D199" s="211" t="s">
        <v>629</v>
      </c>
      <c r="E199" s="211" t="s">
        <v>630</v>
      </c>
      <c r="F199" s="211" t="s">
        <v>631</v>
      </c>
      <c r="G199" s="212">
        <v>1</v>
      </c>
      <c r="H199" s="212"/>
      <c r="I199" s="212"/>
      <c r="J199" s="384">
        <v>122767</v>
      </c>
      <c r="K199" s="384">
        <v>61383.5</v>
      </c>
      <c r="L199" s="375">
        <v>1</v>
      </c>
      <c r="M199" s="375"/>
      <c r="N199" s="375"/>
    </row>
    <row r="200" spans="1:14" s="2" customFormat="1" ht="12.75" x14ac:dyDescent="0.25">
      <c r="A200" s="4" t="s">
        <v>189</v>
      </c>
      <c r="B200" s="4" t="s">
        <v>269</v>
      </c>
      <c r="C200" s="380">
        <v>1</v>
      </c>
      <c r="D200" s="211" t="s">
        <v>632</v>
      </c>
      <c r="E200" s="211" t="s">
        <v>633</v>
      </c>
      <c r="F200" s="211" t="s">
        <v>204</v>
      </c>
      <c r="G200" s="212"/>
      <c r="H200" s="212">
        <v>1</v>
      </c>
      <c r="I200" s="212"/>
      <c r="J200" s="384">
        <v>164292.34</v>
      </c>
      <c r="K200" s="384">
        <v>82146.17</v>
      </c>
      <c r="L200" s="375"/>
      <c r="M200" s="375">
        <v>1</v>
      </c>
      <c r="N200" s="375"/>
    </row>
    <row r="201" spans="1:14" s="2" customFormat="1" ht="12.75" x14ac:dyDescent="0.25">
      <c r="A201" s="4" t="s">
        <v>189</v>
      </c>
      <c r="B201" s="4" t="s">
        <v>269</v>
      </c>
      <c r="C201" s="380">
        <v>1</v>
      </c>
      <c r="D201" s="211" t="s">
        <v>279</v>
      </c>
      <c r="E201" s="211" t="s">
        <v>280</v>
      </c>
      <c r="F201" s="211" t="s">
        <v>281</v>
      </c>
      <c r="G201" s="212"/>
      <c r="H201" s="212">
        <v>1</v>
      </c>
      <c r="I201" s="212"/>
      <c r="J201" s="384">
        <v>17120</v>
      </c>
      <c r="K201" s="384">
        <v>8560</v>
      </c>
      <c r="L201" s="375"/>
      <c r="M201" s="375">
        <v>1</v>
      </c>
      <c r="N201" s="375"/>
    </row>
    <row r="202" spans="1:14" s="13" customFormat="1" x14ac:dyDescent="0.25">
      <c r="A202" s="442" t="s">
        <v>282</v>
      </c>
      <c r="B202" s="443"/>
      <c r="C202" s="371">
        <f>SUM(C195:C201)</f>
        <v>7</v>
      </c>
      <c r="D202" s="433"/>
      <c r="E202" s="433"/>
      <c r="F202" s="433"/>
      <c r="G202" s="371">
        <f t="shared" ref="G202:I202" si="58">SUM(G195:G201)</f>
        <v>2</v>
      </c>
      <c r="H202" s="371">
        <f t="shared" si="58"/>
        <v>2</v>
      </c>
      <c r="I202" s="371">
        <f t="shared" si="58"/>
        <v>3</v>
      </c>
      <c r="J202" s="387">
        <v>996869.92999999993</v>
      </c>
      <c r="K202" s="387">
        <v>498434.96499999997</v>
      </c>
      <c r="L202" s="373">
        <f>SUM(L195:L201)</f>
        <v>3</v>
      </c>
      <c r="M202" s="373">
        <f>SUM(M195:M201)</f>
        <v>4</v>
      </c>
      <c r="N202" s="373">
        <f>SUM(N195:N201)</f>
        <v>0</v>
      </c>
    </row>
    <row r="203" spans="1:14" s="13" customFormat="1" ht="25.5" x14ac:dyDescent="0.25">
      <c r="A203" s="4" t="s">
        <v>189</v>
      </c>
      <c r="B203" s="4" t="s">
        <v>40</v>
      </c>
      <c r="C203" s="380">
        <v>1</v>
      </c>
      <c r="D203" s="211" t="s">
        <v>634</v>
      </c>
      <c r="E203" s="211" t="s">
        <v>635</v>
      </c>
      <c r="F203" s="211" t="s">
        <v>636</v>
      </c>
      <c r="G203" s="212"/>
      <c r="H203" s="212"/>
      <c r="I203" s="212">
        <v>1</v>
      </c>
      <c r="J203" s="384">
        <v>298760.03000000003</v>
      </c>
      <c r="K203" s="384">
        <v>149380.01500000001</v>
      </c>
      <c r="L203" s="375">
        <v>1</v>
      </c>
      <c r="M203" s="375"/>
      <c r="N203" s="375"/>
    </row>
    <row r="204" spans="1:14" s="13" customFormat="1" ht="25.5" x14ac:dyDescent="0.25">
      <c r="A204" s="4" t="s">
        <v>189</v>
      </c>
      <c r="B204" s="4" t="s">
        <v>40</v>
      </c>
      <c r="C204" s="380">
        <v>1</v>
      </c>
      <c r="D204" s="211" t="s">
        <v>637</v>
      </c>
      <c r="E204" s="211" t="s">
        <v>638</v>
      </c>
      <c r="F204" s="211" t="s">
        <v>639</v>
      </c>
      <c r="G204" s="212"/>
      <c r="H204" s="212"/>
      <c r="I204" s="212">
        <v>1</v>
      </c>
      <c r="J204" s="384">
        <v>298760.03000000003</v>
      </c>
      <c r="K204" s="384">
        <v>149380.01500000001</v>
      </c>
      <c r="L204" s="375">
        <v>1</v>
      </c>
      <c r="M204" s="375"/>
      <c r="N204" s="375"/>
    </row>
    <row r="205" spans="1:14" s="2" customFormat="1" ht="25.5" x14ac:dyDescent="0.25">
      <c r="A205" s="4" t="s">
        <v>189</v>
      </c>
      <c r="B205" s="4" t="s">
        <v>40</v>
      </c>
      <c r="C205" s="380">
        <v>1</v>
      </c>
      <c r="D205" s="211" t="s">
        <v>284</v>
      </c>
      <c r="E205" s="211" t="s">
        <v>285</v>
      </c>
      <c r="F205" s="211" t="s">
        <v>204</v>
      </c>
      <c r="G205" s="212"/>
      <c r="H205" s="212">
        <v>1</v>
      </c>
      <c r="I205" s="212"/>
      <c r="J205" s="384">
        <v>292119.59999999998</v>
      </c>
      <c r="K205" s="384">
        <v>146059.79999999999</v>
      </c>
      <c r="L205" s="375">
        <v>1</v>
      </c>
      <c r="M205" s="375"/>
      <c r="N205" s="375"/>
    </row>
    <row r="206" spans="1:14" s="13" customFormat="1" x14ac:dyDescent="0.25">
      <c r="A206" s="442" t="s">
        <v>286</v>
      </c>
      <c r="B206" s="443"/>
      <c r="C206" s="371">
        <f>SUM(C203:C205)</f>
        <v>3</v>
      </c>
      <c r="D206" s="433"/>
      <c r="E206" s="433"/>
      <c r="F206" s="433"/>
      <c r="G206" s="371">
        <f t="shared" ref="G206:I206" si="59">SUM(G203:G205)</f>
        <v>0</v>
      </c>
      <c r="H206" s="371">
        <f t="shared" si="59"/>
        <v>1</v>
      </c>
      <c r="I206" s="371">
        <f t="shared" si="59"/>
        <v>2</v>
      </c>
      <c r="J206" s="387">
        <v>889639.66</v>
      </c>
      <c r="K206" s="387">
        <v>444819.83</v>
      </c>
      <c r="L206" s="373">
        <f>SUM(L203:L205)</f>
        <v>3</v>
      </c>
      <c r="M206" s="373">
        <f t="shared" ref="M206:N206" si="60">SUM(M203:M205)</f>
        <v>0</v>
      </c>
      <c r="N206" s="373">
        <f t="shared" si="60"/>
        <v>0</v>
      </c>
    </row>
    <row r="207" spans="1:14" s="13" customFormat="1" ht="25.5" x14ac:dyDescent="0.25">
      <c r="A207" s="4" t="s">
        <v>189</v>
      </c>
      <c r="B207" s="4" t="s">
        <v>366</v>
      </c>
      <c r="C207" s="380">
        <v>1</v>
      </c>
      <c r="D207" s="211" t="s">
        <v>367</v>
      </c>
      <c r="E207" s="211" t="s">
        <v>368</v>
      </c>
      <c r="F207" s="211" t="s">
        <v>369</v>
      </c>
      <c r="G207" s="212"/>
      <c r="H207" s="212"/>
      <c r="I207" s="212">
        <v>1</v>
      </c>
      <c r="J207" s="384">
        <v>30000</v>
      </c>
      <c r="K207" s="384">
        <v>22500</v>
      </c>
      <c r="L207" s="375"/>
      <c r="M207" s="375"/>
      <c r="N207" s="375">
        <v>1</v>
      </c>
    </row>
    <row r="208" spans="1:14" s="13" customFormat="1" ht="25.5" x14ac:dyDescent="0.25">
      <c r="A208" s="4" t="s">
        <v>189</v>
      </c>
      <c r="B208" s="4" t="s">
        <v>366</v>
      </c>
      <c r="C208" s="380">
        <v>1</v>
      </c>
      <c r="D208" s="211" t="s">
        <v>370</v>
      </c>
      <c r="E208" s="211" t="s">
        <v>371</v>
      </c>
      <c r="F208" s="211" t="s">
        <v>372</v>
      </c>
      <c r="G208" s="212"/>
      <c r="H208" s="212"/>
      <c r="I208" s="212">
        <v>1</v>
      </c>
      <c r="J208" s="384">
        <v>25610.666400000002</v>
      </c>
      <c r="K208" s="384">
        <v>19207.999800000001</v>
      </c>
      <c r="L208" s="375"/>
      <c r="M208" s="375"/>
      <c r="N208" s="375">
        <v>1</v>
      </c>
    </row>
    <row r="209" spans="1:14" s="13" customFormat="1" ht="12.75" x14ac:dyDescent="0.25">
      <c r="A209" s="4" t="s">
        <v>189</v>
      </c>
      <c r="B209" s="4" t="s">
        <v>366</v>
      </c>
      <c r="C209" s="380">
        <v>1</v>
      </c>
      <c r="D209" s="211" t="s">
        <v>376</v>
      </c>
      <c r="E209" s="211" t="s">
        <v>377</v>
      </c>
      <c r="F209" s="211" t="s">
        <v>305</v>
      </c>
      <c r="G209" s="212"/>
      <c r="H209" s="212">
        <v>1</v>
      </c>
      <c r="I209" s="212"/>
      <c r="J209" s="384">
        <v>29999.989999999998</v>
      </c>
      <c r="K209" s="384">
        <v>22499.9925</v>
      </c>
      <c r="L209" s="375"/>
      <c r="M209" s="375"/>
      <c r="N209" s="375">
        <v>1</v>
      </c>
    </row>
    <row r="210" spans="1:14" s="13" customFormat="1" ht="25.5" x14ac:dyDescent="0.25">
      <c r="A210" s="4" t="s">
        <v>189</v>
      </c>
      <c r="B210" s="4" t="s">
        <v>366</v>
      </c>
      <c r="C210" s="380">
        <v>1</v>
      </c>
      <c r="D210" s="211" t="s">
        <v>378</v>
      </c>
      <c r="E210" s="211" t="s">
        <v>379</v>
      </c>
      <c r="F210" s="211" t="s">
        <v>380</v>
      </c>
      <c r="G210" s="212"/>
      <c r="H210" s="212"/>
      <c r="I210" s="212">
        <v>1</v>
      </c>
      <c r="J210" s="384">
        <v>17523.5</v>
      </c>
      <c r="K210" s="384">
        <v>13142.625</v>
      </c>
      <c r="L210" s="375"/>
      <c r="M210" s="375"/>
      <c r="N210" s="375">
        <v>1</v>
      </c>
    </row>
    <row r="211" spans="1:14" s="13" customFormat="1" ht="25.5" x14ac:dyDescent="0.25">
      <c r="A211" s="4" t="s">
        <v>189</v>
      </c>
      <c r="B211" s="4" t="s">
        <v>366</v>
      </c>
      <c r="C211" s="380">
        <v>1</v>
      </c>
      <c r="D211" s="211" t="s">
        <v>373</v>
      </c>
      <c r="E211" s="211" t="s">
        <v>374</v>
      </c>
      <c r="F211" s="211" t="s">
        <v>375</v>
      </c>
      <c r="G211" s="212"/>
      <c r="H211" s="212"/>
      <c r="I211" s="212">
        <v>1</v>
      </c>
      <c r="J211" s="384">
        <v>10731.75</v>
      </c>
      <c r="K211" s="384">
        <v>8048.8125</v>
      </c>
      <c r="L211" s="375"/>
      <c r="M211" s="375"/>
      <c r="N211" s="375">
        <v>1</v>
      </c>
    </row>
    <row r="212" spans="1:14" s="13" customFormat="1" ht="12.75" x14ac:dyDescent="0.25">
      <c r="A212" s="4" t="s">
        <v>189</v>
      </c>
      <c r="B212" s="4" t="s">
        <v>366</v>
      </c>
      <c r="C212" s="380">
        <v>1</v>
      </c>
      <c r="D212" s="211" t="s">
        <v>640</v>
      </c>
      <c r="E212" s="211" t="s">
        <v>641</v>
      </c>
      <c r="F212" s="211" t="s">
        <v>642</v>
      </c>
      <c r="G212" s="212"/>
      <c r="H212" s="212">
        <v>1</v>
      </c>
      <c r="I212" s="212"/>
      <c r="J212" s="384">
        <v>15548.7621</v>
      </c>
      <c r="K212" s="384">
        <v>11661.571575</v>
      </c>
      <c r="L212" s="375"/>
      <c r="M212" s="375"/>
      <c r="N212" s="375">
        <v>1</v>
      </c>
    </row>
    <row r="213" spans="1:14" s="13" customFormat="1" x14ac:dyDescent="0.25">
      <c r="A213" s="442" t="s">
        <v>381</v>
      </c>
      <c r="B213" s="443"/>
      <c r="C213" s="371">
        <f>SUM(C207:C212)</f>
        <v>6</v>
      </c>
      <c r="D213" s="433"/>
      <c r="E213" s="433"/>
      <c r="F213" s="433"/>
      <c r="G213" s="371">
        <f>SUM(G207:G212)</f>
        <v>0</v>
      </c>
      <c r="H213" s="371">
        <f>SUM(H207:H212)</f>
        <v>2</v>
      </c>
      <c r="I213" s="371">
        <f>SUM(I207:I212)</f>
        <v>4</v>
      </c>
      <c r="J213" s="387">
        <v>129414.6685</v>
      </c>
      <c r="K213" s="387">
        <v>97061.001375000007</v>
      </c>
      <c r="L213" s="373">
        <f t="shared" ref="L213:M213" si="61">SUM(L207:L212)</f>
        <v>0</v>
      </c>
      <c r="M213" s="373">
        <f t="shared" si="61"/>
        <v>0</v>
      </c>
      <c r="N213" s="373">
        <f>SUM(N207:N212)</f>
        <v>6</v>
      </c>
    </row>
    <row r="214" spans="1:14" s="13" customFormat="1" x14ac:dyDescent="0.25">
      <c r="A214" s="471" t="s">
        <v>643</v>
      </c>
      <c r="B214" s="472"/>
      <c r="C214" s="374">
        <f t="shared" ref="C214" si="62">C213+C206+C202+C194+C190+C187+C185</f>
        <v>29</v>
      </c>
      <c r="D214" s="447"/>
      <c r="E214" s="447"/>
      <c r="F214" s="447"/>
      <c r="G214" s="374">
        <f t="shared" ref="G214:N214" si="63">G213+G206+G202+G194+G190+G187+G185</f>
        <v>4</v>
      </c>
      <c r="H214" s="374">
        <f t="shared" si="63"/>
        <v>9</v>
      </c>
      <c r="I214" s="374">
        <f t="shared" si="63"/>
        <v>16</v>
      </c>
      <c r="J214" s="385">
        <f t="shared" si="63"/>
        <v>4585036.4385000002</v>
      </c>
      <c r="K214" s="385">
        <f t="shared" si="63"/>
        <v>2324871.8863750002</v>
      </c>
      <c r="L214" s="374">
        <f t="shared" si="63"/>
        <v>14</v>
      </c>
      <c r="M214" s="374">
        <f t="shared" si="63"/>
        <v>9</v>
      </c>
      <c r="N214" s="374">
        <f t="shared" si="63"/>
        <v>6</v>
      </c>
    </row>
    <row r="215" spans="1:14" s="2" customFormat="1" x14ac:dyDescent="0.25">
      <c r="A215" s="442" t="s">
        <v>644</v>
      </c>
      <c r="B215" s="443"/>
      <c r="C215" s="371">
        <f>C214+C177+C139+C58</f>
        <v>146</v>
      </c>
      <c r="D215" s="433"/>
      <c r="E215" s="433"/>
      <c r="F215" s="433"/>
      <c r="G215" s="371">
        <f t="shared" ref="G215:K215" si="64">G214+G177+G139+G58</f>
        <v>17</v>
      </c>
      <c r="H215" s="371">
        <f t="shared" si="64"/>
        <v>51</v>
      </c>
      <c r="I215" s="371">
        <f t="shared" si="64"/>
        <v>78</v>
      </c>
      <c r="J215" s="387">
        <f t="shared" si="64"/>
        <v>29044756.5185</v>
      </c>
      <c r="K215" s="387">
        <f t="shared" si="64"/>
        <v>15873474.311375001</v>
      </c>
      <c r="L215" s="371">
        <f>L214+L177+L139+L58</f>
        <v>65</v>
      </c>
      <c r="M215" s="371">
        <f t="shared" ref="M215:N215" si="65">M214+M177+M139+M58</f>
        <v>38</v>
      </c>
      <c r="N215" s="371">
        <f t="shared" si="65"/>
        <v>43</v>
      </c>
    </row>
    <row r="216" spans="1:14" s="2" customFormat="1" x14ac:dyDescent="0.25">
      <c r="C216" s="214"/>
      <c r="G216" s="1"/>
      <c r="H216" s="1"/>
      <c r="I216" s="1"/>
      <c r="L216" s="51"/>
      <c r="M216" s="51"/>
      <c r="N216" s="51"/>
    </row>
    <row r="217" spans="1:14" s="2" customFormat="1" x14ac:dyDescent="0.25">
      <c r="G217" s="1"/>
      <c r="H217" s="1"/>
      <c r="I217" s="1"/>
      <c r="L217" s="51"/>
      <c r="M217" s="51"/>
      <c r="N217" s="51"/>
    </row>
    <row r="218" spans="1:14" s="2" customFormat="1" x14ac:dyDescent="0.25">
      <c r="A218" s="442" t="s">
        <v>523</v>
      </c>
      <c r="B218" s="443"/>
      <c r="C218" s="215">
        <f>C58</f>
        <v>34</v>
      </c>
      <c r="D218" s="457"/>
      <c r="E218" s="459"/>
      <c r="F218" s="458"/>
      <c r="G218" s="380">
        <v>8</v>
      </c>
      <c r="H218" s="380">
        <v>12</v>
      </c>
      <c r="I218" s="380">
        <v>14</v>
      </c>
      <c r="J218" s="9">
        <v>7537458.790000001</v>
      </c>
      <c r="K218" s="9">
        <v>3814569.8175000004</v>
      </c>
      <c r="L218" s="39">
        <f>L58</f>
        <v>20</v>
      </c>
      <c r="M218" s="39">
        <f t="shared" ref="M218:N218" si="66">M58</f>
        <v>8</v>
      </c>
      <c r="N218" s="39">
        <f t="shared" si="66"/>
        <v>6</v>
      </c>
    </row>
    <row r="219" spans="1:14" s="2" customFormat="1" x14ac:dyDescent="0.25">
      <c r="A219" s="442" t="s">
        <v>581</v>
      </c>
      <c r="B219" s="443"/>
      <c r="C219" s="4">
        <f>C139</f>
        <v>54</v>
      </c>
      <c r="D219" s="457"/>
      <c r="E219" s="459"/>
      <c r="F219" s="458"/>
      <c r="G219" s="380">
        <v>3</v>
      </c>
      <c r="H219" s="380">
        <v>24</v>
      </c>
      <c r="I219" s="380">
        <v>27</v>
      </c>
      <c r="J219" s="9">
        <v>8653291.8800000008</v>
      </c>
      <c r="K219" s="9">
        <v>5365272.2675000001</v>
      </c>
      <c r="L219" s="380">
        <f>L139</f>
        <v>16</v>
      </c>
      <c r="M219" s="380">
        <f t="shared" ref="M219:N219" si="67">M139</f>
        <v>12</v>
      </c>
      <c r="N219" s="380">
        <f t="shared" si="67"/>
        <v>26</v>
      </c>
    </row>
    <row r="220" spans="1:14" s="2" customFormat="1" x14ac:dyDescent="0.25">
      <c r="A220" s="442" t="s">
        <v>610</v>
      </c>
      <c r="B220" s="443"/>
      <c r="C220" s="4">
        <f>C177</f>
        <v>29</v>
      </c>
      <c r="D220" s="457"/>
      <c r="E220" s="459"/>
      <c r="F220" s="458"/>
      <c r="G220" s="380">
        <v>2</v>
      </c>
      <c r="H220" s="380">
        <v>6</v>
      </c>
      <c r="I220" s="380">
        <v>21</v>
      </c>
      <c r="J220" s="9">
        <v>8268969.4100000001</v>
      </c>
      <c r="K220" s="9">
        <v>4368760.34</v>
      </c>
      <c r="L220" s="380">
        <f>L177</f>
        <v>15</v>
      </c>
      <c r="M220" s="380">
        <f t="shared" ref="M220:N220" si="68">M177</f>
        <v>9</v>
      </c>
      <c r="N220" s="380">
        <f t="shared" si="68"/>
        <v>5</v>
      </c>
    </row>
    <row r="221" spans="1:14" s="2" customFormat="1" x14ac:dyDescent="0.25">
      <c r="A221" s="442" t="s">
        <v>643</v>
      </c>
      <c r="B221" s="443"/>
      <c r="C221" s="4">
        <f>C214</f>
        <v>29</v>
      </c>
      <c r="D221" s="457"/>
      <c r="E221" s="459"/>
      <c r="F221" s="458"/>
      <c r="G221" s="380">
        <v>4</v>
      </c>
      <c r="H221" s="380">
        <v>9</v>
      </c>
      <c r="I221" s="380">
        <v>16</v>
      </c>
      <c r="J221" s="9">
        <v>4585036.4385000002</v>
      </c>
      <c r="K221" s="9">
        <v>2324871.8863750002</v>
      </c>
      <c r="L221" s="380">
        <f>L214</f>
        <v>14</v>
      </c>
      <c r="M221" s="380">
        <f t="shared" ref="M221:N221" si="69">M214</f>
        <v>9</v>
      </c>
      <c r="N221" s="380">
        <f t="shared" si="69"/>
        <v>6</v>
      </c>
    </row>
    <row r="222" spans="1:14" s="13" customFormat="1" x14ac:dyDescent="0.25">
      <c r="A222" s="442" t="s">
        <v>426</v>
      </c>
      <c r="B222" s="443"/>
      <c r="C222" s="372">
        <f>SUM(C218:C221)</f>
        <v>146</v>
      </c>
      <c r="D222" s="457"/>
      <c r="E222" s="459"/>
      <c r="F222" s="458"/>
      <c r="G222" s="371">
        <f t="shared" ref="G222:K222" si="70">SUM(G218:G221)</f>
        <v>17</v>
      </c>
      <c r="H222" s="371">
        <f t="shared" si="70"/>
        <v>51</v>
      </c>
      <c r="I222" s="371">
        <f t="shared" si="70"/>
        <v>78</v>
      </c>
      <c r="J222" s="11">
        <f t="shared" si="70"/>
        <v>29044756.5185</v>
      </c>
      <c r="K222" s="11">
        <f t="shared" si="70"/>
        <v>15873474.311375001</v>
      </c>
      <c r="L222" s="371">
        <f>SUM(L218:L221)</f>
        <v>65</v>
      </c>
      <c r="M222" s="371">
        <f t="shared" ref="M222:N222" si="71">SUM(M218:M221)</f>
        <v>38</v>
      </c>
      <c r="N222" s="371">
        <f t="shared" si="71"/>
        <v>43</v>
      </c>
    </row>
    <row r="223" spans="1:14" s="2" customFormat="1" x14ac:dyDescent="0.25">
      <c r="C223" s="376">
        <f>C222/146</f>
        <v>1</v>
      </c>
      <c r="D223" s="442" t="s">
        <v>645</v>
      </c>
      <c r="E223" s="448"/>
      <c r="F223" s="443"/>
      <c r="G223" s="376">
        <f>G222/146</f>
        <v>0.11643835616438356</v>
      </c>
      <c r="H223" s="376">
        <f t="shared" ref="H223:N223" si="72">H222/146</f>
        <v>0.34931506849315069</v>
      </c>
      <c r="I223" s="376">
        <f t="shared" si="72"/>
        <v>0.53424657534246578</v>
      </c>
      <c r="J223" s="531"/>
      <c r="K223" s="531"/>
      <c r="L223" s="376">
        <f t="shared" si="72"/>
        <v>0.4452054794520548</v>
      </c>
      <c r="M223" s="376">
        <f t="shared" si="72"/>
        <v>0.26027397260273971</v>
      </c>
      <c r="N223" s="376">
        <f t="shared" si="72"/>
        <v>0.29452054794520549</v>
      </c>
    </row>
    <row r="224" spans="1:14" x14ac:dyDescent="0.25">
      <c r="G224" s="217"/>
      <c r="H224" s="217"/>
      <c r="I224" s="217"/>
      <c r="J224" s="218"/>
      <c r="K224" s="218"/>
      <c r="L224" s="530">
        <f>L223+M223</f>
        <v>0.70547945205479445</v>
      </c>
      <c r="M224" s="530"/>
      <c r="N224" s="217"/>
    </row>
  </sheetData>
  <mergeCells count="132">
    <mergeCell ref="L224:M224"/>
    <mergeCell ref="A221:B221"/>
    <mergeCell ref="D221:F221"/>
    <mergeCell ref="A222:B222"/>
    <mergeCell ref="D222:F222"/>
    <mergeCell ref="D223:F223"/>
    <mergeCell ref="J223:K223"/>
    <mergeCell ref="A218:B218"/>
    <mergeCell ref="D218:F218"/>
    <mergeCell ref="A219:B219"/>
    <mergeCell ref="D219:F219"/>
    <mergeCell ref="A220:B220"/>
    <mergeCell ref="D220:F220"/>
    <mergeCell ref="A213:B213"/>
    <mergeCell ref="D213:F213"/>
    <mergeCell ref="A214:B214"/>
    <mergeCell ref="D214:F214"/>
    <mergeCell ref="A215:B215"/>
    <mergeCell ref="D215:F215"/>
    <mergeCell ref="A194:B194"/>
    <mergeCell ref="D194:F194"/>
    <mergeCell ref="A202:B202"/>
    <mergeCell ref="D202:F202"/>
    <mergeCell ref="A206:B206"/>
    <mergeCell ref="D206:F206"/>
    <mergeCell ref="A185:B185"/>
    <mergeCell ref="D185:F185"/>
    <mergeCell ref="A187:B187"/>
    <mergeCell ref="D187:F187"/>
    <mergeCell ref="A190:B190"/>
    <mergeCell ref="D190:F190"/>
    <mergeCell ref="A170:B170"/>
    <mergeCell ref="D170:F170"/>
    <mergeCell ref="A174:B174"/>
    <mergeCell ref="D174:F174"/>
    <mergeCell ref="D176:F176"/>
    <mergeCell ref="A177:B177"/>
    <mergeCell ref="D177:F177"/>
    <mergeCell ref="A161:B161"/>
    <mergeCell ref="D161:F161"/>
    <mergeCell ref="A164:B164"/>
    <mergeCell ref="D164:F164"/>
    <mergeCell ref="A168:B168"/>
    <mergeCell ref="D168:F168"/>
    <mergeCell ref="A139:B139"/>
    <mergeCell ref="D139:F139"/>
    <mergeCell ref="A157:B157"/>
    <mergeCell ref="D157:F157"/>
    <mergeCell ref="A159:B159"/>
    <mergeCell ref="D159:F159"/>
    <mergeCell ref="A131:B131"/>
    <mergeCell ref="D131:F131"/>
    <mergeCell ref="A133:B133"/>
    <mergeCell ref="D133:F133"/>
    <mergeCell ref="A138:B138"/>
    <mergeCell ref="D138:F138"/>
    <mergeCell ref="A113:B113"/>
    <mergeCell ref="D113:F113"/>
    <mergeCell ref="A120:B120"/>
    <mergeCell ref="D120:F120"/>
    <mergeCell ref="A122:B122"/>
    <mergeCell ref="D122:F122"/>
    <mergeCell ref="A98:B98"/>
    <mergeCell ref="D98:F98"/>
    <mergeCell ref="A105:B105"/>
    <mergeCell ref="D105:F105"/>
    <mergeCell ref="A107:B107"/>
    <mergeCell ref="D107:F107"/>
    <mergeCell ref="A85:B85"/>
    <mergeCell ref="D85:F85"/>
    <mergeCell ref="A90:B90"/>
    <mergeCell ref="D90:F90"/>
    <mergeCell ref="A93:B93"/>
    <mergeCell ref="D93:F93"/>
    <mergeCell ref="A75:B75"/>
    <mergeCell ref="D75:F75"/>
    <mergeCell ref="A77:B77"/>
    <mergeCell ref="D77:F77"/>
    <mergeCell ref="A81:B81"/>
    <mergeCell ref="D81:F81"/>
    <mergeCell ref="A69:B69"/>
    <mergeCell ref="D69:F69"/>
    <mergeCell ref="A71:B71"/>
    <mergeCell ref="D71:F71"/>
    <mergeCell ref="A73:B73"/>
    <mergeCell ref="D73:F73"/>
    <mergeCell ref="A58:B58"/>
    <mergeCell ref="D58:F58"/>
    <mergeCell ref="A65:B65"/>
    <mergeCell ref="D65:F65"/>
    <mergeCell ref="A67:B67"/>
    <mergeCell ref="D67:F67"/>
    <mergeCell ref="A46:B46"/>
    <mergeCell ref="A49:B49"/>
    <mergeCell ref="A53:B53"/>
    <mergeCell ref="D53:F53"/>
    <mergeCell ref="A57:B57"/>
    <mergeCell ref="D57:F57"/>
    <mergeCell ref="A28:B28"/>
    <mergeCell ref="D28:F28"/>
    <mergeCell ref="A30:B30"/>
    <mergeCell ref="D30:F30"/>
    <mergeCell ref="A35:B35"/>
    <mergeCell ref="D35:F35"/>
    <mergeCell ref="A21:B21"/>
    <mergeCell ref="D21:F21"/>
    <mergeCell ref="A23:B23"/>
    <mergeCell ref="D23:F23"/>
    <mergeCell ref="A26:B26"/>
    <mergeCell ref="D26:F26"/>
    <mergeCell ref="A15:B15"/>
    <mergeCell ref="D15:F15"/>
    <mergeCell ref="A17:B17"/>
    <mergeCell ref="D17:F17"/>
    <mergeCell ref="A19:B19"/>
    <mergeCell ref="D19:F19"/>
    <mergeCell ref="K3:K4"/>
    <mergeCell ref="L3:N3"/>
    <mergeCell ref="A11:B11"/>
    <mergeCell ref="D11:F11"/>
    <mergeCell ref="A13:B13"/>
    <mergeCell ref="D13:F13"/>
    <mergeCell ref="A1:N1"/>
    <mergeCell ref="A2:N2"/>
    <mergeCell ref="A3:A4"/>
    <mergeCell ref="B3:B4"/>
    <mergeCell ref="C3:C4"/>
    <mergeCell ref="D3:D4"/>
    <mergeCell ref="E3:E4"/>
    <mergeCell ref="F3:F4"/>
    <mergeCell ref="G3:I3"/>
    <mergeCell ref="J3:J4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J8" sqref="J8"/>
    </sheetView>
  </sheetViews>
  <sheetFormatPr defaultRowHeight="12" x14ac:dyDescent="0.2"/>
  <cols>
    <col min="1" max="1" width="5.7109375" style="221" customWidth="1"/>
    <col min="2" max="2" width="17.5703125" style="221" customWidth="1"/>
    <col min="3" max="3" width="14.7109375" style="221" customWidth="1"/>
    <col min="4" max="4" width="11.42578125" style="221" customWidth="1"/>
    <col min="5" max="5" width="3.7109375" style="238" customWidth="1"/>
    <col min="6" max="6" width="15" style="239" customWidth="1"/>
    <col min="7" max="7" width="10.85546875" style="239" bestFit="1" customWidth="1"/>
    <col min="8" max="16384" width="9.140625" style="221"/>
  </cols>
  <sheetData>
    <row r="1" spans="1:7" x14ac:dyDescent="0.2">
      <c r="A1" s="532" t="s">
        <v>661</v>
      </c>
      <c r="B1" s="532"/>
      <c r="C1" s="532"/>
      <c r="D1" s="532"/>
      <c r="E1" s="532"/>
      <c r="F1" s="532"/>
      <c r="G1" s="532"/>
    </row>
    <row r="2" spans="1:7" s="170" customFormat="1" ht="12" customHeight="1" x14ac:dyDescent="0.25">
      <c r="A2" s="534" t="s">
        <v>671</v>
      </c>
      <c r="B2" s="434" t="s">
        <v>134</v>
      </c>
      <c r="C2" s="462" t="s">
        <v>646</v>
      </c>
      <c r="D2" s="462"/>
      <c r="E2" s="433" t="s">
        <v>430</v>
      </c>
      <c r="F2" s="433"/>
      <c r="G2" s="433"/>
    </row>
    <row r="3" spans="1:7" s="170" customFormat="1" ht="24" customHeight="1" x14ac:dyDescent="0.25">
      <c r="A3" s="535"/>
      <c r="B3" s="533"/>
      <c r="C3" s="462" t="s">
        <v>647</v>
      </c>
      <c r="D3" s="462" t="s">
        <v>648</v>
      </c>
      <c r="E3" s="436" t="s">
        <v>136</v>
      </c>
      <c r="F3" s="433" t="s">
        <v>432</v>
      </c>
      <c r="G3" s="433" t="s">
        <v>433</v>
      </c>
    </row>
    <row r="4" spans="1:7" s="170" customFormat="1" ht="6.75" customHeight="1" x14ac:dyDescent="0.25">
      <c r="A4" s="536"/>
      <c r="B4" s="435"/>
      <c r="C4" s="462"/>
      <c r="D4" s="462"/>
      <c r="E4" s="436"/>
      <c r="F4" s="433"/>
      <c r="G4" s="433"/>
    </row>
    <row r="5" spans="1:7" s="170" customFormat="1" x14ac:dyDescent="0.25">
      <c r="A5" s="202" t="s">
        <v>144</v>
      </c>
      <c r="B5" s="4" t="s">
        <v>208</v>
      </c>
      <c r="C5" s="9">
        <v>2251000</v>
      </c>
      <c r="D5" s="9">
        <v>1125500</v>
      </c>
      <c r="E5" s="6">
        <v>6</v>
      </c>
      <c r="F5" s="7">
        <v>1843848.62</v>
      </c>
      <c r="G5" s="7">
        <v>921924.31</v>
      </c>
    </row>
    <row r="6" spans="1:7" s="170" customFormat="1" x14ac:dyDescent="0.25">
      <c r="A6" s="202" t="s">
        <v>148</v>
      </c>
      <c r="B6" s="4" t="s">
        <v>208</v>
      </c>
      <c r="C6" s="9">
        <v>1433700</v>
      </c>
      <c r="D6" s="9">
        <v>716850</v>
      </c>
      <c r="E6" s="6">
        <v>6</v>
      </c>
      <c r="F6" s="7">
        <v>1829431.49</v>
      </c>
      <c r="G6" s="7">
        <v>914715.745</v>
      </c>
    </row>
    <row r="7" spans="1:7" s="170" customFormat="1" x14ac:dyDescent="0.25">
      <c r="A7" s="202" t="s">
        <v>155</v>
      </c>
      <c r="B7" s="4" t="s">
        <v>208</v>
      </c>
      <c r="C7" s="9">
        <v>1541350</v>
      </c>
      <c r="D7" s="9">
        <v>770675</v>
      </c>
      <c r="E7" s="6">
        <v>17</v>
      </c>
      <c r="F7" s="7">
        <v>5939288.1100000003</v>
      </c>
      <c r="G7" s="7">
        <v>2969644.0550000002</v>
      </c>
    </row>
    <row r="8" spans="1:7" s="170" customFormat="1" x14ac:dyDescent="0.25">
      <c r="A8" s="202" t="s">
        <v>189</v>
      </c>
      <c r="B8" s="4" t="s">
        <v>208</v>
      </c>
      <c r="C8" s="9">
        <v>692351.64</v>
      </c>
      <c r="D8" s="9">
        <f>C8*50%</f>
        <v>346175.82</v>
      </c>
      <c r="E8" s="6">
        <v>7</v>
      </c>
      <c r="F8" s="7">
        <v>1733583.21</v>
      </c>
      <c r="G8" s="7">
        <v>866791.60499999998</v>
      </c>
    </row>
    <row r="9" spans="1:7" s="170" customFormat="1" x14ac:dyDescent="0.25">
      <c r="A9" s="202"/>
      <c r="B9" s="19" t="s">
        <v>649</v>
      </c>
      <c r="C9" s="222">
        <f t="shared" ref="C9:G9" si="0">SUM(C5:C8)</f>
        <v>5918401.6399999997</v>
      </c>
      <c r="D9" s="222">
        <f t="shared" si="0"/>
        <v>2959200.82</v>
      </c>
      <c r="E9" s="23">
        <f t="shared" si="0"/>
        <v>36</v>
      </c>
      <c r="F9" s="213">
        <f t="shared" si="0"/>
        <v>11346151.43</v>
      </c>
      <c r="G9" s="213">
        <f t="shared" si="0"/>
        <v>5673075.7149999999</v>
      </c>
    </row>
    <row r="10" spans="1:7" s="170" customFormat="1" x14ac:dyDescent="0.25">
      <c r="A10" s="202" t="s">
        <v>144</v>
      </c>
      <c r="B10" s="4" t="s">
        <v>452</v>
      </c>
      <c r="C10" s="9">
        <v>250000</v>
      </c>
      <c r="D10" s="9">
        <v>125000</v>
      </c>
      <c r="E10" s="6">
        <v>0</v>
      </c>
      <c r="F10" s="7">
        <v>0</v>
      </c>
      <c r="G10" s="7">
        <v>0</v>
      </c>
    </row>
    <row r="11" spans="1:7" s="170" customFormat="1" x14ac:dyDescent="0.25">
      <c r="A11" s="202" t="s">
        <v>148</v>
      </c>
      <c r="B11" s="4" t="s">
        <v>452</v>
      </c>
      <c r="C11" s="9">
        <v>300000</v>
      </c>
      <c r="D11" s="9">
        <v>150000</v>
      </c>
      <c r="E11" s="6">
        <v>0</v>
      </c>
      <c r="F11" s="7">
        <v>0</v>
      </c>
      <c r="G11" s="7">
        <v>0</v>
      </c>
    </row>
    <row r="12" spans="1:7" s="184" customFormat="1" x14ac:dyDescent="0.25">
      <c r="A12" s="223"/>
      <c r="B12" s="19" t="s">
        <v>650</v>
      </c>
      <c r="C12" s="213">
        <f t="shared" ref="C12:G12" si="1">SUM(C10:C11)</f>
        <v>550000</v>
      </c>
      <c r="D12" s="213">
        <f t="shared" si="1"/>
        <v>275000</v>
      </c>
      <c r="E12" s="23">
        <f t="shared" si="1"/>
        <v>0</v>
      </c>
      <c r="F12" s="213">
        <f t="shared" si="1"/>
        <v>0</v>
      </c>
      <c r="G12" s="213">
        <f t="shared" si="1"/>
        <v>0</v>
      </c>
    </row>
    <row r="13" spans="1:7" s="170" customFormat="1" x14ac:dyDescent="0.25">
      <c r="A13" s="202" t="s">
        <v>144</v>
      </c>
      <c r="B13" s="4" t="s">
        <v>453</v>
      </c>
      <c r="C13" s="9">
        <v>500000</v>
      </c>
      <c r="D13" s="9">
        <v>250000</v>
      </c>
      <c r="E13" s="6">
        <v>0</v>
      </c>
      <c r="F13" s="7">
        <v>0</v>
      </c>
      <c r="G13" s="7">
        <v>0</v>
      </c>
    </row>
    <row r="14" spans="1:7" s="170" customFormat="1" x14ac:dyDescent="0.25">
      <c r="A14" s="202" t="s">
        <v>148</v>
      </c>
      <c r="B14" s="4" t="s">
        <v>453</v>
      </c>
      <c r="C14" s="9">
        <v>600000</v>
      </c>
      <c r="D14" s="9">
        <v>300000</v>
      </c>
      <c r="E14" s="6">
        <v>0</v>
      </c>
      <c r="F14" s="7">
        <v>0</v>
      </c>
      <c r="G14" s="7">
        <v>0</v>
      </c>
    </row>
    <row r="15" spans="1:7" s="170" customFormat="1" x14ac:dyDescent="0.25">
      <c r="A15" s="202"/>
      <c r="B15" s="19" t="s">
        <v>651</v>
      </c>
      <c r="C15" s="213">
        <f t="shared" ref="C15:G15" si="2">SUM(C13:C14)</f>
        <v>1100000</v>
      </c>
      <c r="D15" s="213">
        <f t="shared" si="2"/>
        <v>550000</v>
      </c>
      <c r="E15" s="23">
        <f t="shared" si="2"/>
        <v>0</v>
      </c>
      <c r="F15" s="213">
        <f t="shared" si="2"/>
        <v>0</v>
      </c>
      <c r="G15" s="213">
        <f t="shared" si="2"/>
        <v>0</v>
      </c>
    </row>
    <row r="16" spans="1:7" s="170" customFormat="1" x14ac:dyDescent="0.25">
      <c r="A16" s="202" t="s">
        <v>144</v>
      </c>
      <c r="B16" s="4" t="s">
        <v>457</v>
      </c>
      <c r="C16" s="9">
        <v>300000</v>
      </c>
      <c r="D16" s="9">
        <v>150000</v>
      </c>
      <c r="E16" s="6">
        <v>1</v>
      </c>
      <c r="F16" s="7">
        <v>204293.67</v>
      </c>
      <c r="G16" s="7">
        <v>102146.83500000001</v>
      </c>
    </row>
    <row r="17" spans="1:7" s="170" customFormat="1" x14ac:dyDescent="0.25">
      <c r="A17" s="202" t="s">
        <v>148</v>
      </c>
      <c r="B17" s="4" t="s">
        <v>457</v>
      </c>
      <c r="C17" s="9">
        <v>159400</v>
      </c>
      <c r="D17" s="9">
        <v>79700</v>
      </c>
      <c r="E17" s="6">
        <v>1</v>
      </c>
      <c r="F17" s="7">
        <v>25940.25</v>
      </c>
      <c r="G17" s="7">
        <v>12970.125</v>
      </c>
    </row>
    <row r="18" spans="1:7" s="228" customFormat="1" x14ac:dyDescent="0.2">
      <c r="A18" s="224"/>
      <c r="B18" s="19" t="s">
        <v>652</v>
      </c>
      <c r="C18" s="225">
        <f t="shared" ref="C18:G18" si="3">SUM(C16:C17)</f>
        <v>459400</v>
      </c>
      <c r="D18" s="225">
        <f t="shared" si="3"/>
        <v>229700</v>
      </c>
      <c r="E18" s="226">
        <f t="shared" si="3"/>
        <v>2</v>
      </c>
      <c r="F18" s="227">
        <f t="shared" si="3"/>
        <v>230233.92</v>
      </c>
      <c r="G18" s="227">
        <f t="shared" si="3"/>
        <v>115116.96</v>
      </c>
    </row>
    <row r="19" spans="1:7" s="170" customFormat="1" x14ac:dyDescent="0.25">
      <c r="A19" s="202" t="s">
        <v>144</v>
      </c>
      <c r="B19" s="4" t="s">
        <v>458</v>
      </c>
      <c r="C19" s="9">
        <v>30000</v>
      </c>
      <c r="D19" s="9">
        <v>15000</v>
      </c>
      <c r="E19" s="6">
        <v>0</v>
      </c>
      <c r="F19" s="7">
        <v>0</v>
      </c>
      <c r="G19" s="7">
        <v>0</v>
      </c>
    </row>
    <row r="20" spans="1:7" s="170" customFormat="1" x14ac:dyDescent="0.25">
      <c r="A20" s="202" t="s">
        <v>148</v>
      </c>
      <c r="B20" s="4" t="s">
        <v>458</v>
      </c>
      <c r="C20" s="9">
        <v>36000</v>
      </c>
      <c r="D20" s="9">
        <v>18000</v>
      </c>
      <c r="E20" s="6">
        <v>0</v>
      </c>
      <c r="F20" s="7">
        <v>0</v>
      </c>
      <c r="G20" s="7">
        <v>0</v>
      </c>
    </row>
    <row r="21" spans="1:7" s="228" customFormat="1" x14ac:dyDescent="0.2">
      <c r="A21" s="224"/>
      <c r="B21" s="19" t="s">
        <v>653</v>
      </c>
      <c r="C21" s="225">
        <f t="shared" ref="C21:G21" si="4">SUM(C19:C20)</f>
        <v>66000</v>
      </c>
      <c r="D21" s="225">
        <f t="shared" si="4"/>
        <v>33000</v>
      </c>
      <c r="E21" s="226">
        <f t="shared" si="4"/>
        <v>0</v>
      </c>
      <c r="F21" s="227">
        <f t="shared" si="4"/>
        <v>0</v>
      </c>
      <c r="G21" s="227">
        <f t="shared" si="4"/>
        <v>0</v>
      </c>
    </row>
    <row r="22" spans="1:7" s="170" customFormat="1" x14ac:dyDescent="0.25">
      <c r="A22" s="202" t="s">
        <v>144</v>
      </c>
      <c r="B22" s="4" t="s">
        <v>459</v>
      </c>
      <c r="C22" s="9">
        <v>160000</v>
      </c>
      <c r="D22" s="9">
        <v>80000</v>
      </c>
      <c r="E22" s="6">
        <v>0</v>
      </c>
      <c r="F22" s="7">
        <v>0</v>
      </c>
      <c r="G22" s="7">
        <v>0</v>
      </c>
    </row>
    <row r="23" spans="1:7" s="170" customFormat="1" x14ac:dyDescent="0.25">
      <c r="A23" s="202" t="s">
        <v>148</v>
      </c>
      <c r="B23" s="4" t="s">
        <v>459</v>
      </c>
      <c r="C23" s="9">
        <v>192000</v>
      </c>
      <c r="D23" s="9">
        <v>96000</v>
      </c>
      <c r="E23" s="6">
        <v>0</v>
      </c>
      <c r="F23" s="7">
        <v>0</v>
      </c>
      <c r="G23" s="7">
        <v>0</v>
      </c>
    </row>
    <row r="24" spans="1:7" s="228" customFormat="1" x14ac:dyDescent="0.2">
      <c r="A24" s="224"/>
      <c r="B24" s="19" t="s">
        <v>654</v>
      </c>
      <c r="C24" s="225">
        <f t="shared" ref="C24:G24" si="5">SUM(C22:C23)</f>
        <v>352000</v>
      </c>
      <c r="D24" s="225">
        <f t="shared" si="5"/>
        <v>176000</v>
      </c>
      <c r="E24" s="226">
        <f t="shared" si="5"/>
        <v>0</v>
      </c>
      <c r="F24" s="227">
        <f t="shared" si="5"/>
        <v>0</v>
      </c>
      <c r="G24" s="227">
        <f t="shared" si="5"/>
        <v>0</v>
      </c>
    </row>
    <row r="25" spans="1:7" s="170" customFormat="1" x14ac:dyDescent="0.25">
      <c r="A25" s="202" t="s">
        <v>144</v>
      </c>
      <c r="B25" s="4" t="s">
        <v>212</v>
      </c>
      <c r="C25" s="9">
        <v>120000</v>
      </c>
      <c r="D25" s="9">
        <v>60000</v>
      </c>
      <c r="E25" s="6">
        <v>1</v>
      </c>
      <c r="F25" s="7">
        <v>143817.57999999999</v>
      </c>
      <c r="G25" s="7">
        <v>71908.789999999994</v>
      </c>
    </row>
    <row r="26" spans="1:7" s="170" customFormat="1" x14ac:dyDescent="0.25">
      <c r="A26" s="202" t="s">
        <v>148</v>
      </c>
      <c r="B26" s="4" t="s">
        <v>536</v>
      </c>
      <c r="C26" s="9">
        <v>2000</v>
      </c>
      <c r="D26" s="9">
        <v>1000</v>
      </c>
      <c r="E26" s="6">
        <v>0</v>
      </c>
      <c r="F26" s="7">
        <v>0</v>
      </c>
      <c r="G26" s="7">
        <v>0</v>
      </c>
    </row>
    <row r="27" spans="1:7" s="228" customFormat="1" x14ac:dyDescent="0.2">
      <c r="A27" s="224"/>
      <c r="B27" s="19" t="s">
        <v>414</v>
      </c>
      <c r="C27" s="225">
        <f t="shared" ref="C27:G27" si="6">SUM(C25:C26)</f>
        <v>122000</v>
      </c>
      <c r="D27" s="225">
        <f t="shared" si="6"/>
        <v>61000</v>
      </c>
      <c r="E27" s="226">
        <f t="shared" si="6"/>
        <v>1</v>
      </c>
      <c r="F27" s="227">
        <f t="shared" si="6"/>
        <v>143817.57999999999</v>
      </c>
      <c r="G27" s="227">
        <f t="shared" si="6"/>
        <v>71908.789999999994</v>
      </c>
    </row>
    <row r="28" spans="1:7" s="170" customFormat="1" x14ac:dyDescent="0.25">
      <c r="A28" s="202" t="s">
        <v>144</v>
      </c>
      <c r="B28" s="4" t="s">
        <v>222</v>
      </c>
      <c r="C28" s="9">
        <v>340000</v>
      </c>
      <c r="D28" s="9">
        <v>170000</v>
      </c>
      <c r="E28" s="6">
        <v>2</v>
      </c>
      <c r="F28" s="7">
        <v>469241.13</v>
      </c>
      <c r="G28" s="7">
        <v>234620.565</v>
      </c>
    </row>
    <row r="29" spans="1:7" s="170" customFormat="1" x14ac:dyDescent="0.25">
      <c r="A29" s="202" t="s">
        <v>148</v>
      </c>
      <c r="B29" s="4" t="s">
        <v>222</v>
      </c>
      <c r="C29" s="9">
        <v>408000</v>
      </c>
      <c r="D29" s="9">
        <v>204000</v>
      </c>
      <c r="E29" s="6">
        <v>3</v>
      </c>
      <c r="F29" s="7">
        <v>608112.52</v>
      </c>
      <c r="G29" s="7">
        <v>304056.26</v>
      </c>
    </row>
    <row r="30" spans="1:7" s="170" customFormat="1" x14ac:dyDescent="0.25">
      <c r="A30" s="202" t="s">
        <v>155</v>
      </c>
      <c r="B30" s="4" t="s">
        <v>222</v>
      </c>
      <c r="C30" s="9">
        <v>80000</v>
      </c>
      <c r="D30" s="9">
        <v>40000</v>
      </c>
      <c r="E30" s="6">
        <v>1</v>
      </c>
      <c r="F30" s="7">
        <v>53536.38</v>
      </c>
      <c r="G30" s="7">
        <v>26768.19</v>
      </c>
    </row>
    <row r="31" spans="1:7" s="170" customFormat="1" x14ac:dyDescent="0.25">
      <c r="A31" s="202" t="s">
        <v>189</v>
      </c>
      <c r="B31" s="4" t="s">
        <v>222</v>
      </c>
      <c r="C31" s="9">
        <v>200000</v>
      </c>
      <c r="D31" s="9">
        <f>C31*50%</f>
        <v>100000</v>
      </c>
      <c r="E31" s="6">
        <v>1</v>
      </c>
      <c r="F31" s="7">
        <v>242279.01</v>
      </c>
      <c r="G31" s="7">
        <v>121139.505</v>
      </c>
    </row>
    <row r="32" spans="1:7" s="184" customFormat="1" x14ac:dyDescent="0.25">
      <c r="A32" s="223"/>
      <c r="B32" s="19" t="s">
        <v>415</v>
      </c>
      <c r="C32" s="21">
        <f t="shared" ref="C32:G32" si="7">SUM(C28:C31)</f>
        <v>1028000</v>
      </c>
      <c r="D32" s="21">
        <f t="shared" si="7"/>
        <v>514000</v>
      </c>
      <c r="E32" s="23">
        <f t="shared" si="7"/>
        <v>7</v>
      </c>
      <c r="F32" s="213">
        <f t="shared" si="7"/>
        <v>1373169.0399999998</v>
      </c>
      <c r="G32" s="213">
        <f t="shared" si="7"/>
        <v>686584.5199999999</v>
      </c>
    </row>
    <row r="33" spans="1:7" s="170" customFormat="1" x14ac:dyDescent="0.25">
      <c r="A33" s="202" t="s">
        <v>144</v>
      </c>
      <c r="B33" s="4" t="s">
        <v>231</v>
      </c>
      <c r="C33" s="9">
        <v>580000</v>
      </c>
      <c r="D33" s="9">
        <v>290000</v>
      </c>
      <c r="E33" s="6">
        <v>1</v>
      </c>
      <c r="F33" s="7">
        <v>258469.82</v>
      </c>
      <c r="G33" s="7">
        <v>129234.91</v>
      </c>
    </row>
    <row r="34" spans="1:7" s="170" customFormat="1" x14ac:dyDescent="0.25">
      <c r="A34" s="202" t="s">
        <v>148</v>
      </c>
      <c r="B34" s="4" t="s">
        <v>231</v>
      </c>
      <c r="C34" s="9">
        <v>576300</v>
      </c>
      <c r="D34" s="9">
        <v>288150</v>
      </c>
      <c r="E34" s="6">
        <v>3</v>
      </c>
      <c r="F34" s="7">
        <v>885810.51</v>
      </c>
      <c r="G34" s="7">
        <v>442905.255</v>
      </c>
    </row>
    <row r="35" spans="1:7" s="170" customFormat="1" x14ac:dyDescent="0.25">
      <c r="A35" s="202" t="s">
        <v>155</v>
      </c>
      <c r="B35" s="4" t="s">
        <v>231</v>
      </c>
      <c r="C35" s="9">
        <v>196990</v>
      </c>
      <c r="D35" s="9">
        <v>98495</v>
      </c>
      <c r="E35" s="6">
        <v>1</v>
      </c>
      <c r="F35" s="7">
        <v>4940.55</v>
      </c>
      <c r="G35" s="7">
        <v>2470.2750000000001</v>
      </c>
    </row>
    <row r="36" spans="1:7" s="170" customFormat="1" x14ac:dyDescent="0.25">
      <c r="A36" s="202" t="s">
        <v>189</v>
      </c>
      <c r="B36" s="4" t="s">
        <v>231</v>
      </c>
      <c r="C36" s="9">
        <v>140000</v>
      </c>
      <c r="D36" s="9">
        <f>C36*50%</f>
        <v>70000</v>
      </c>
      <c r="E36" s="6">
        <v>2</v>
      </c>
      <c r="F36" s="7">
        <v>153294.23000000001</v>
      </c>
      <c r="G36" s="7">
        <v>76647.115000000005</v>
      </c>
    </row>
    <row r="37" spans="1:7" s="228" customFormat="1" x14ac:dyDescent="0.2">
      <c r="A37" s="224"/>
      <c r="B37" s="19" t="s">
        <v>416</v>
      </c>
      <c r="C37" s="225">
        <f t="shared" ref="C37:G37" si="8">SUM(C33:C36)</f>
        <v>1493290</v>
      </c>
      <c r="D37" s="225">
        <f t="shared" si="8"/>
        <v>746645</v>
      </c>
      <c r="E37" s="226">
        <f t="shared" si="8"/>
        <v>7</v>
      </c>
      <c r="F37" s="227">
        <f t="shared" si="8"/>
        <v>1302515.1100000001</v>
      </c>
      <c r="G37" s="227">
        <f t="shared" si="8"/>
        <v>651257.55500000005</v>
      </c>
    </row>
    <row r="38" spans="1:7" s="170" customFormat="1" x14ac:dyDescent="0.25">
      <c r="A38" s="202" t="s">
        <v>144</v>
      </c>
      <c r="B38" s="4" t="s">
        <v>253</v>
      </c>
      <c r="C38" s="9">
        <v>500000</v>
      </c>
      <c r="D38" s="9">
        <v>250000</v>
      </c>
      <c r="E38" s="6">
        <v>1</v>
      </c>
      <c r="F38" s="7">
        <v>191076.65</v>
      </c>
      <c r="G38" s="7">
        <v>95538.324999999997</v>
      </c>
    </row>
    <row r="39" spans="1:7" s="170" customFormat="1" x14ac:dyDescent="0.25">
      <c r="A39" s="202" t="s">
        <v>148</v>
      </c>
      <c r="B39" s="4" t="s">
        <v>253</v>
      </c>
      <c r="C39" s="9">
        <v>600000</v>
      </c>
      <c r="D39" s="9">
        <v>300000</v>
      </c>
      <c r="E39" s="6">
        <v>4</v>
      </c>
      <c r="F39" s="7">
        <v>859555.25</v>
      </c>
      <c r="G39" s="7">
        <v>429777.625</v>
      </c>
    </row>
    <row r="40" spans="1:7" s="170" customFormat="1" x14ac:dyDescent="0.25">
      <c r="A40" s="202" t="s">
        <v>155</v>
      </c>
      <c r="B40" s="4" t="s">
        <v>253</v>
      </c>
      <c r="C40" s="9">
        <v>339240</v>
      </c>
      <c r="D40" s="9">
        <v>169620</v>
      </c>
      <c r="E40" s="6">
        <v>2</v>
      </c>
      <c r="F40" s="7">
        <v>599780.86</v>
      </c>
      <c r="G40" s="7">
        <v>299890.43</v>
      </c>
    </row>
    <row r="41" spans="1:7" s="170" customFormat="1" x14ac:dyDescent="0.25">
      <c r="A41" s="202" t="s">
        <v>189</v>
      </c>
      <c r="B41" s="4" t="s">
        <v>253</v>
      </c>
      <c r="C41" s="9">
        <v>200000</v>
      </c>
      <c r="D41" s="9">
        <f>C41*50%</f>
        <v>100000</v>
      </c>
      <c r="E41" s="6">
        <v>3</v>
      </c>
      <c r="F41" s="7">
        <v>439955.73</v>
      </c>
      <c r="G41" s="7">
        <v>219977.86499999999</v>
      </c>
    </row>
    <row r="42" spans="1:7" s="228" customFormat="1" x14ac:dyDescent="0.2">
      <c r="A42" s="224"/>
      <c r="B42" s="19" t="s">
        <v>417</v>
      </c>
      <c r="C42" s="225">
        <f t="shared" ref="C42:G42" si="9">SUM(C38:C41)</f>
        <v>1639240</v>
      </c>
      <c r="D42" s="225">
        <f t="shared" si="9"/>
        <v>819620</v>
      </c>
      <c r="E42" s="226">
        <f t="shared" si="9"/>
        <v>10</v>
      </c>
      <c r="F42" s="227">
        <f t="shared" si="9"/>
        <v>2090368.4899999998</v>
      </c>
      <c r="G42" s="227">
        <f t="shared" si="9"/>
        <v>1045184.2449999999</v>
      </c>
    </row>
    <row r="43" spans="1:7" s="170" customFormat="1" x14ac:dyDescent="0.25">
      <c r="A43" s="202" t="s">
        <v>148</v>
      </c>
      <c r="B43" s="4" t="s">
        <v>258</v>
      </c>
      <c r="C43" s="9">
        <v>70000</v>
      </c>
      <c r="D43" s="9">
        <v>49000</v>
      </c>
      <c r="E43" s="6">
        <v>2</v>
      </c>
      <c r="F43" s="7">
        <v>126224.75</v>
      </c>
      <c r="G43" s="7">
        <v>88357.324999999997</v>
      </c>
    </row>
    <row r="44" spans="1:7" s="228" customFormat="1" x14ac:dyDescent="0.2">
      <c r="A44" s="224"/>
      <c r="B44" s="19" t="s">
        <v>418</v>
      </c>
      <c r="C44" s="225">
        <f>SUM(C43)</f>
        <v>70000</v>
      </c>
      <c r="D44" s="225">
        <f>SUM(D43)</f>
        <v>49000</v>
      </c>
      <c r="E44" s="226">
        <f t="shared" ref="E44:G44" si="10">SUM(E43)</f>
        <v>2</v>
      </c>
      <c r="F44" s="227">
        <f t="shared" si="10"/>
        <v>126224.75</v>
      </c>
      <c r="G44" s="227">
        <f t="shared" si="10"/>
        <v>88357.324999999997</v>
      </c>
    </row>
    <row r="45" spans="1:7" s="170" customFormat="1" x14ac:dyDescent="0.25">
      <c r="A45" s="202" t="s">
        <v>144</v>
      </c>
      <c r="B45" s="4" t="s">
        <v>262</v>
      </c>
      <c r="C45" s="9">
        <v>1200000</v>
      </c>
      <c r="D45" s="9">
        <v>600000</v>
      </c>
      <c r="E45" s="6">
        <v>4</v>
      </c>
      <c r="F45" s="7">
        <v>1863828.32</v>
      </c>
      <c r="G45" s="7">
        <v>931914.16</v>
      </c>
    </row>
    <row r="46" spans="1:7" s="170" customFormat="1" x14ac:dyDescent="0.25">
      <c r="A46" s="202" t="s">
        <v>148</v>
      </c>
      <c r="B46" s="4" t="s">
        <v>262</v>
      </c>
      <c r="C46" s="9">
        <v>536500</v>
      </c>
      <c r="D46" s="9">
        <v>268250</v>
      </c>
      <c r="E46" s="6">
        <v>4</v>
      </c>
      <c r="F46" s="7">
        <v>1096256.81</v>
      </c>
      <c r="G46" s="7">
        <v>548128.40500000003</v>
      </c>
    </row>
    <row r="47" spans="1:7" s="170" customFormat="1" x14ac:dyDescent="0.25">
      <c r="A47" s="202" t="s">
        <v>155</v>
      </c>
      <c r="B47" s="4" t="s">
        <v>262</v>
      </c>
      <c r="C47" s="9">
        <v>460000</v>
      </c>
      <c r="D47" s="9">
        <v>230000</v>
      </c>
      <c r="E47" s="6">
        <v>3</v>
      </c>
      <c r="F47" s="7">
        <v>1102873.24</v>
      </c>
      <c r="G47" s="7">
        <v>551436.62</v>
      </c>
    </row>
    <row r="48" spans="1:7" s="228" customFormat="1" x14ac:dyDescent="0.2">
      <c r="A48" s="224"/>
      <c r="B48" s="19" t="s">
        <v>655</v>
      </c>
      <c r="C48" s="225">
        <f t="shared" ref="C48:G48" si="11">SUM(C45:C47)</f>
        <v>2196500</v>
      </c>
      <c r="D48" s="225">
        <f t="shared" si="11"/>
        <v>1098250</v>
      </c>
      <c r="E48" s="226">
        <f t="shared" si="11"/>
        <v>11</v>
      </c>
      <c r="F48" s="227">
        <f t="shared" si="11"/>
        <v>4062958.37</v>
      </c>
      <c r="G48" s="227">
        <f t="shared" si="11"/>
        <v>2031479.1850000001</v>
      </c>
    </row>
    <row r="49" spans="1:7" s="170" customFormat="1" x14ac:dyDescent="0.25">
      <c r="A49" s="202" t="s">
        <v>144</v>
      </c>
      <c r="B49" s="4" t="s">
        <v>504</v>
      </c>
      <c r="C49" s="9">
        <v>765000</v>
      </c>
      <c r="D49" s="9">
        <v>382500</v>
      </c>
      <c r="E49" s="6">
        <v>10</v>
      </c>
      <c r="F49" s="7">
        <v>1972171.5000000002</v>
      </c>
      <c r="G49" s="7">
        <v>986085.75000000012</v>
      </c>
    </row>
    <row r="50" spans="1:7" s="170" customFormat="1" x14ac:dyDescent="0.25">
      <c r="A50" s="202" t="s">
        <v>148</v>
      </c>
      <c r="B50" s="4" t="s">
        <v>282</v>
      </c>
      <c r="C50" s="9">
        <v>588000</v>
      </c>
      <c r="D50" s="9">
        <v>294000</v>
      </c>
      <c r="E50" s="6">
        <v>6</v>
      </c>
      <c r="F50" s="7">
        <v>884043.78999999992</v>
      </c>
      <c r="G50" s="7">
        <v>442021.89499999996</v>
      </c>
    </row>
    <row r="51" spans="1:7" s="170" customFormat="1" x14ac:dyDescent="0.25">
      <c r="A51" s="202" t="s">
        <v>189</v>
      </c>
      <c r="B51" s="4" t="s">
        <v>282</v>
      </c>
      <c r="C51" s="9">
        <v>200000</v>
      </c>
      <c r="D51" s="9">
        <f t="shared" ref="D51" si="12">C51*50%</f>
        <v>100000</v>
      </c>
      <c r="E51" s="6">
        <v>7</v>
      </c>
      <c r="F51" s="7">
        <v>996869.92999999993</v>
      </c>
      <c r="G51" s="7">
        <v>498434.96499999997</v>
      </c>
    </row>
    <row r="52" spans="1:7" s="228" customFormat="1" x14ac:dyDescent="0.2">
      <c r="A52" s="224"/>
      <c r="B52" s="19" t="s">
        <v>419</v>
      </c>
      <c r="C52" s="225">
        <f t="shared" ref="C52:G52" si="13">SUM(C49:C51)</f>
        <v>1553000</v>
      </c>
      <c r="D52" s="225">
        <f t="shared" si="13"/>
        <v>776500</v>
      </c>
      <c r="E52" s="226">
        <f t="shared" si="13"/>
        <v>23</v>
      </c>
      <c r="F52" s="227">
        <f t="shared" si="13"/>
        <v>3853085.2199999997</v>
      </c>
      <c r="G52" s="227">
        <f t="shared" si="13"/>
        <v>1926542.6099999999</v>
      </c>
    </row>
    <row r="53" spans="1:7" s="170" customFormat="1" x14ac:dyDescent="0.25">
      <c r="A53" s="202" t="s">
        <v>144</v>
      </c>
      <c r="B53" s="4" t="s">
        <v>511</v>
      </c>
      <c r="C53" s="9">
        <v>165000</v>
      </c>
      <c r="D53" s="9">
        <v>82500</v>
      </c>
      <c r="E53" s="6">
        <v>2</v>
      </c>
      <c r="F53" s="7">
        <v>440289.32000000007</v>
      </c>
      <c r="G53" s="7">
        <v>220144.66000000003</v>
      </c>
    </row>
    <row r="54" spans="1:7" s="170" customFormat="1" x14ac:dyDescent="0.25">
      <c r="A54" s="202" t="s">
        <v>148</v>
      </c>
      <c r="B54" s="4" t="s">
        <v>286</v>
      </c>
      <c r="C54" s="9">
        <v>227000</v>
      </c>
      <c r="D54" s="9">
        <v>113500</v>
      </c>
      <c r="E54" s="6">
        <v>1</v>
      </c>
      <c r="F54" s="7">
        <v>202494.86</v>
      </c>
      <c r="G54" s="7">
        <v>101247.43</v>
      </c>
    </row>
    <row r="55" spans="1:7" s="170" customFormat="1" x14ac:dyDescent="0.25">
      <c r="A55" s="202" t="s">
        <v>189</v>
      </c>
      <c r="B55" s="4" t="s">
        <v>286</v>
      </c>
      <c r="C55" s="9">
        <v>318360</v>
      </c>
      <c r="D55" s="9">
        <v>159180</v>
      </c>
      <c r="E55" s="6">
        <v>3</v>
      </c>
      <c r="F55" s="7">
        <v>889639.66</v>
      </c>
      <c r="G55" s="7">
        <v>444819.83</v>
      </c>
    </row>
    <row r="56" spans="1:7" s="184" customFormat="1" x14ac:dyDescent="0.25">
      <c r="A56" s="223"/>
      <c r="B56" s="19" t="s">
        <v>656</v>
      </c>
      <c r="C56" s="21">
        <f t="shared" ref="C56:G56" si="14">SUM(C53:C55)</f>
        <v>710360</v>
      </c>
      <c r="D56" s="21">
        <f t="shared" si="14"/>
        <v>355180</v>
      </c>
      <c r="E56" s="23">
        <f t="shared" si="14"/>
        <v>6</v>
      </c>
      <c r="F56" s="213">
        <f t="shared" si="14"/>
        <v>1532423.84</v>
      </c>
      <c r="G56" s="213">
        <f t="shared" si="14"/>
        <v>766211.92</v>
      </c>
    </row>
    <row r="57" spans="1:7" s="170" customFormat="1" x14ac:dyDescent="0.25">
      <c r="A57" s="202" t="s">
        <v>148</v>
      </c>
      <c r="B57" s="4" t="s">
        <v>302</v>
      </c>
      <c r="C57" s="9">
        <v>480000</v>
      </c>
      <c r="D57" s="9">
        <v>480000</v>
      </c>
      <c r="E57" s="6">
        <v>5</v>
      </c>
      <c r="F57" s="7">
        <v>540667.69999999995</v>
      </c>
      <c r="G57" s="7">
        <v>540667.69999999995</v>
      </c>
    </row>
    <row r="58" spans="1:7" s="170" customFormat="1" x14ac:dyDescent="0.25">
      <c r="A58" s="202" t="s">
        <v>155</v>
      </c>
      <c r="B58" s="4" t="s">
        <v>302</v>
      </c>
      <c r="C58" s="9">
        <v>47084.81</v>
      </c>
      <c r="D58" s="9">
        <v>47084.81</v>
      </c>
      <c r="E58" s="6">
        <v>1</v>
      </c>
      <c r="F58" s="7">
        <v>309756.09999999998</v>
      </c>
      <c r="G58" s="7">
        <v>309756.09999999998</v>
      </c>
    </row>
    <row r="59" spans="1:7" s="184" customFormat="1" x14ac:dyDescent="0.25">
      <c r="A59" s="223"/>
      <c r="B59" s="19" t="s">
        <v>420</v>
      </c>
      <c r="C59" s="21">
        <f t="shared" ref="C59:G59" si="15">SUM(C57:C58)</f>
        <v>527084.81000000006</v>
      </c>
      <c r="D59" s="21">
        <f t="shared" si="15"/>
        <v>527084.81000000006</v>
      </c>
      <c r="E59" s="23">
        <f t="shared" si="15"/>
        <v>6</v>
      </c>
      <c r="F59" s="213">
        <f t="shared" si="15"/>
        <v>850423.79999999993</v>
      </c>
      <c r="G59" s="213">
        <f t="shared" si="15"/>
        <v>850423.79999999993</v>
      </c>
    </row>
    <row r="60" spans="1:7" s="170" customFormat="1" x14ac:dyDescent="0.25">
      <c r="A60" s="202" t="s">
        <v>144</v>
      </c>
      <c r="B60" s="4" t="s">
        <v>332</v>
      </c>
      <c r="C60" s="9">
        <v>90500</v>
      </c>
      <c r="D60" s="9">
        <v>90500</v>
      </c>
      <c r="E60" s="6">
        <v>3</v>
      </c>
      <c r="F60" s="7">
        <v>62938.6</v>
      </c>
      <c r="G60" s="7">
        <v>55438.827499999999</v>
      </c>
    </row>
    <row r="61" spans="1:7" s="170" customFormat="1" x14ac:dyDescent="0.25">
      <c r="A61" s="202" t="s">
        <v>148</v>
      </c>
      <c r="B61" s="4" t="s">
        <v>332</v>
      </c>
      <c r="C61" s="9">
        <v>67000</v>
      </c>
      <c r="D61" s="9">
        <v>67000</v>
      </c>
      <c r="E61" s="6">
        <v>6</v>
      </c>
      <c r="F61" s="7">
        <v>513912.85000000003</v>
      </c>
      <c r="G61" s="7">
        <v>513912.85000000003</v>
      </c>
    </row>
    <row r="62" spans="1:7" s="170" customFormat="1" x14ac:dyDescent="0.25">
      <c r="A62" s="202" t="s">
        <v>155</v>
      </c>
      <c r="B62" s="4" t="s">
        <v>332</v>
      </c>
      <c r="C62" s="9">
        <v>20276.87</v>
      </c>
      <c r="D62" s="9">
        <v>20276.87</v>
      </c>
      <c r="E62" s="6">
        <v>3</v>
      </c>
      <c r="F62" s="7">
        <v>58796.17</v>
      </c>
      <c r="G62" s="7">
        <v>58796.17</v>
      </c>
    </row>
    <row r="63" spans="1:7" s="184" customFormat="1" x14ac:dyDescent="0.25">
      <c r="A63" s="223"/>
      <c r="B63" s="19" t="s">
        <v>421</v>
      </c>
      <c r="C63" s="21">
        <f t="shared" ref="C63:G63" si="16">SUM(C60:C62)</f>
        <v>177776.87</v>
      </c>
      <c r="D63" s="21">
        <f t="shared" si="16"/>
        <v>177776.87</v>
      </c>
      <c r="E63" s="23">
        <f t="shared" si="16"/>
        <v>12</v>
      </c>
      <c r="F63" s="213">
        <f t="shared" si="16"/>
        <v>635647.62000000011</v>
      </c>
      <c r="G63" s="213">
        <f t="shared" si="16"/>
        <v>628147.84750000003</v>
      </c>
    </row>
    <row r="64" spans="1:7" s="170" customFormat="1" x14ac:dyDescent="0.25">
      <c r="A64" s="202" t="s">
        <v>148</v>
      </c>
      <c r="B64" s="4" t="s">
        <v>657</v>
      </c>
      <c r="C64" s="9">
        <v>100000</v>
      </c>
      <c r="D64" s="9">
        <v>100000</v>
      </c>
      <c r="E64" s="9"/>
      <c r="F64" s="7">
        <v>0</v>
      </c>
      <c r="G64" s="7">
        <v>0</v>
      </c>
    </row>
    <row r="65" spans="1:7" s="184" customFormat="1" x14ac:dyDescent="0.25">
      <c r="A65" s="223"/>
      <c r="B65" s="19" t="s">
        <v>658</v>
      </c>
      <c r="C65" s="21">
        <f>SUM(C64)</f>
        <v>100000</v>
      </c>
      <c r="D65" s="21">
        <f>SUM(D64)</f>
        <v>100000</v>
      </c>
      <c r="E65" s="23">
        <f>SUM(E64)</f>
        <v>0</v>
      </c>
      <c r="F65" s="213">
        <f t="shared" ref="F65:G65" si="17">SUM(F64)</f>
        <v>0</v>
      </c>
      <c r="G65" s="213">
        <f t="shared" si="17"/>
        <v>0</v>
      </c>
    </row>
    <row r="66" spans="1:7" s="170" customFormat="1" x14ac:dyDescent="0.25">
      <c r="A66" s="202" t="s">
        <v>148</v>
      </c>
      <c r="B66" s="4" t="s">
        <v>339</v>
      </c>
      <c r="C66" s="9">
        <v>100000</v>
      </c>
      <c r="D66" s="9">
        <v>75000</v>
      </c>
      <c r="E66" s="6">
        <v>1</v>
      </c>
      <c r="F66" s="7">
        <v>38211.379999999997</v>
      </c>
      <c r="G66" s="7">
        <v>28658.534999999996</v>
      </c>
    </row>
    <row r="67" spans="1:7" s="170" customFormat="1" x14ac:dyDescent="0.25">
      <c r="A67" s="202" t="s">
        <v>155</v>
      </c>
      <c r="B67" s="4" t="s">
        <v>339</v>
      </c>
      <c r="C67" s="9">
        <v>207717.08</v>
      </c>
      <c r="D67" s="9">
        <v>155787.81</v>
      </c>
      <c r="E67" s="6">
        <v>1</v>
      </c>
      <c r="F67" s="7">
        <v>199998</v>
      </c>
      <c r="G67" s="7">
        <f>F67*75%</f>
        <v>149998.5</v>
      </c>
    </row>
    <row r="68" spans="1:7" s="184" customFormat="1" x14ac:dyDescent="0.25">
      <c r="A68" s="223"/>
      <c r="B68" s="19" t="s">
        <v>422</v>
      </c>
      <c r="C68" s="21">
        <f t="shared" ref="C68:G68" si="18">SUM(C66:C67)</f>
        <v>307717.07999999996</v>
      </c>
      <c r="D68" s="21">
        <f t="shared" si="18"/>
        <v>230787.81</v>
      </c>
      <c r="E68" s="23">
        <f t="shared" si="18"/>
        <v>2</v>
      </c>
      <c r="F68" s="213">
        <f t="shared" si="18"/>
        <v>238209.38</v>
      </c>
      <c r="G68" s="213">
        <f t="shared" si="18"/>
        <v>178657.035</v>
      </c>
    </row>
    <row r="69" spans="1:7" s="170" customFormat="1" x14ac:dyDescent="0.25">
      <c r="A69" s="202" t="s">
        <v>148</v>
      </c>
      <c r="B69" s="4" t="s">
        <v>346</v>
      </c>
      <c r="C69" s="9">
        <v>533000</v>
      </c>
      <c r="D69" s="9">
        <v>533000</v>
      </c>
      <c r="E69" s="6">
        <v>4</v>
      </c>
      <c r="F69" s="7">
        <v>863523.31</v>
      </c>
      <c r="G69" s="7">
        <v>863523.31</v>
      </c>
    </row>
    <row r="70" spans="1:7" s="184" customFormat="1" x14ac:dyDescent="0.25">
      <c r="A70" s="223"/>
      <c r="B70" s="19" t="s">
        <v>423</v>
      </c>
      <c r="C70" s="21">
        <f>SUM(C69)</f>
        <v>533000</v>
      </c>
      <c r="D70" s="21">
        <f>SUM(D69)</f>
        <v>533000</v>
      </c>
      <c r="E70" s="23">
        <f t="shared" ref="E70:G70" si="19">SUM(E69)</f>
        <v>4</v>
      </c>
      <c r="F70" s="213">
        <f t="shared" si="19"/>
        <v>863523.31</v>
      </c>
      <c r="G70" s="213">
        <f t="shared" si="19"/>
        <v>863523.31</v>
      </c>
    </row>
    <row r="71" spans="1:7" s="170" customFormat="1" x14ac:dyDescent="0.25">
      <c r="A71" s="202" t="s">
        <v>144</v>
      </c>
      <c r="B71" s="4" t="s">
        <v>522</v>
      </c>
      <c r="C71" s="9">
        <v>120000</v>
      </c>
      <c r="D71" s="9">
        <v>90000</v>
      </c>
      <c r="E71" s="6">
        <v>3</v>
      </c>
      <c r="F71" s="7">
        <v>87483.58</v>
      </c>
      <c r="G71" s="7">
        <v>65612.684999999998</v>
      </c>
    </row>
    <row r="72" spans="1:7" s="170" customFormat="1" x14ac:dyDescent="0.25">
      <c r="A72" s="202" t="s">
        <v>148</v>
      </c>
      <c r="B72" s="4" t="s">
        <v>522</v>
      </c>
      <c r="C72" s="9">
        <v>92520</v>
      </c>
      <c r="D72" s="9">
        <v>69390</v>
      </c>
      <c r="E72" s="6">
        <v>8</v>
      </c>
      <c r="F72" s="7">
        <v>179106.41</v>
      </c>
      <c r="G72" s="7">
        <v>134329.8075</v>
      </c>
    </row>
    <row r="73" spans="1:7" s="170" customFormat="1" x14ac:dyDescent="0.25">
      <c r="A73" s="202" t="s">
        <v>189</v>
      </c>
      <c r="B73" s="4" t="s">
        <v>381</v>
      </c>
      <c r="C73" s="9">
        <v>53333.33</v>
      </c>
      <c r="D73" s="9">
        <v>39999.997499999998</v>
      </c>
      <c r="E73" s="6">
        <v>6</v>
      </c>
      <c r="F73" s="7">
        <v>129414.6685</v>
      </c>
      <c r="G73" s="7">
        <v>97061.001375000007</v>
      </c>
    </row>
    <row r="74" spans="1:7" s="228" customFormat="1" x14ac:dyDescent="0.2">
      <c r="A74" s="224"/>
      <c r="B74" s="19" t="s">
        <v>659</v>
      </c>
      <c r="C74" s="225">
        <f t="shared" ref="C74:G74" si="20">SUM(C71:C73)</f>
        <v>265853.33</v>
      </c>
      <c r="D74" s="225">
        <f t="shared" si="20"/>
        <v>199389.9975</v>
      </c>
      <c r="E74" s="226">
        <f t="shared" si="20"/>
        <v>17</v>
      </c>
      <c r="F74" s="227">
        <f t="shared" si="20"/>
        <v>396004.65850000002</v>
      </c>
      <c r="G74" s="227">
        <f t="shared" si="20"/>
        <v>297003.49387499999</v>
      </c>
    </row>
    <row r="75" spans="1:7" s="228" customFormat="1" x14ac:dyDescent="0.2">
      <c r="A75" s="224"/>
      <c r="B75" s="24" t="s">
        <v>644</v>
      </c>
      <c r="C75" s="229">
        <f>C74+C70+C68+C65+C63+C59+C56+C52+C48+C44+C42+C37+C32+C27+C24+C21+C18+C15+C12+C9</f>
        <v>19169623.73</v>
      </c>
      <c r="D75" s="229">
        <f t="shared" ref="D75:G75" si="21">D74+D70+D68+D65+D63+D59+D56+D52+D48+D44+D42+D37+D32+D27+D24+D21+D18+D15+D12+D9</f>
        <v>10411135.307500001</v>
      </c>
      <c r="E75" s="230">
        <f t="shared" si="21"/>
        <v>146</v>
      </c>
      <c r="F75" s="231">
        <f t="shared" si="21"/>
        <v>29044756.5185</v>
      </c>
      <c r="G75" s="231">
        <f t="shared" si="21"/>
        <v>15873474.311375</v>
      </c>
    </row>
    <row r="76" spans="1:7" x14ac:dyDescent="0.2">
      <c r="B76" s="64"/>
      <c r="C76" s="232"/>
      <c r="D76" s="232"/>
      <c r="E76" s="233"/>
      <c r="F76" s="234"/>
      <c r="G76" s="234"/>
    </row>
    <row r="77" spans="1:7" x14ac:dyDescent="0.2">
      <c r="B77" s="64"/>
      <c r="C77" s="232"/>
      <c r="D77" s="232"/>
      <c r="E77" s="233"/>
      <c r="F77" s="234"/>
      <c r="G77" s="234"/>
    </row>
    <row r="78" spans="1:7" x14ac:dyDescent="0.2">
      <c r="B78" s="64"/>
      <c r="C78" s="232"/>
      <c r="D78" s="232"/>
      <c r="E78" s="233"/>
      <c r="F78" s="234"/>
      <c r="G78" s="234"/>
    </row>
    <row r="79" spans="1:7" x14ac:dyDescent="0.2">
      <c r="B79" s="235" t="s">
        <v>649</v>
      </c>
      <c r="C79" s="9">
        <v>5918401.6399999997</v>
      </c>
      <c r="D79" s="9">
        <v>2959200.82</v>
      </c>
      <c r="E79" s="236">
        <v>36</v>
      </c>
      <c r="F79" s="9">
        <v>11346151.43</v>
      </c>
      <c r="G79" s="9">
        <v>5673075.7149999999</v>
      </c>
    </row>
    <row r="80" spans="1:7" x14ac:dyDescent="0.2">
      <c r="B80" s="235" t="s">
        <v>650</v>
      </c>
      <c r="C80" s="9">
        <v>550000</v>
      </c>
      <c r="D80" s="9">
        <v>275000</v>
      </c>
      <c r="E80" s="236">
        <v>0</v>
      </c>
      <c r="F80" s="9">
        <v>0</v>
      </c>
      <c r="G80" s="9">
        <v>0</v>
      </c>
    </row>
    <row r="81" spans="2:7" x14ac:dyDescent="0.2">
      <c r="B81" s="235" t="s">
        <v>651</v>
      </c>
      <c r="C81" s="9">
        <v>1100000</v>
      </c>
      <c r="D81" s="9">
        <v>550000</v>
      </c>
      <c r="E81" s="236">
        <v>0</v>
      </c>
      <c r="F81" s="9">
        <v>0</v>
      </c>
      <c r="G81" s="9">
        <v>0</v>
      </c>
    </row>
    <row r="82" spans="2:7" x14ac:dyDescent="0.2">
      <c r="B82" s="235" t="s">
        <v>652</v>
      </c>
      <c r="C82" s="9">
        <v>459400</v>
      </c>
      <c r="D82" s="9">
        <v>229700</v>
      </c>
      <c r="E82" s="236">
        <v>2</v>
      </c>
      <c r="F82" s="9">
        <v>230233.92</v>
      </c>
      <c r="G82" s="9">
        <v>115116.96</v>
      </c>
    </row>
    <row r="83" spans="2:7" x14ac:dyDescent="0.2">
      <c r="B83" s="235" t="s">
        <v>653</v>
      </c>
      <c r="C83" s="9">
        <v>66000</v>
      </c>
      <c r="D83" s="9">
        <v>33000</v>
      </c>
      <c r="E83" s="236">
        <v>0</v>
      </c>
      <c r="F83" s="9">
        <v>0</v>
      </c>
      <c r="G83" s="9">
        <v>0</v>
      </c>
    </row>
    <row r="84" spans="2:7" x14ac:dyDescent="0.2">
      <c r="B84" s="235" t="s">
        <v>654</v>
      </c>
      <c r="C84" s="9">
        <v>352000</v>
      </c>
      <c r="D84" s="9">
        <v>176000</v>
      </c>
      <c r="E84" s="236">
        <v>0</v>
      </c>
      <c r="F84" s="9">
        <v>0</v>
      </c>
      <c r="G84" s="9">
        <v>0</v>
      </c>
    </row>
    <row r="85" spans="2:7" x14ac:dyDescent="0.2">
      <c r="B85" s="235" t="s">
        <v>414</v>
      </c>
      <c r="C85" s="9">
        <v>122000</v>
      </c>
      <c r="D85" s="9">
        <v>61000</v>
      </c>
      <c r="E85" s="236">
        <v>1</v>
      </c>
      <c r="F85" s="9">
        <v>143817.57999999999</v>
      </c>
      <c r="G85" s="9">
        <v>71908.789999999994</v>
      </c>
    </row>
    <row r="86" spans="2:7" x14ac:dyDescent="0.2">
      <c r="B86" s="235" t="s">
        <v>415</v>
      </c>
      <c r="C86" s="9">
        <v>1028000</v>
      </c>
      <c r="D86" s="9">
        <v>514000</v>
      </c>
      <c r="E86" s="236">
        <v>7</v>
      </c>
      <c r="F86" s="9">
        <v>1373169.0399999998</v>
      </c>
      <c r="G86" s="9">
        <v>686584.5199999999</v>
      </c>
    </row>
    <row r="87" spans="2:7" x14ac:dyDescent="0.2">
      <c r="B87" s="235" t="s">
        <v>416</v>
      </c>
      <c r="C87" s="9">
        <v>1493290</v>
      </c>
      <c r="D87" s="9">
        <v>746645</v>
      </c>
      <c r="E87" s="236">
        <v>7</v>
      </c>
      <c r="F87" s="9">
        <v>1302515.1100000001</v>
      </c>
      <c r="G87" s="9">
        <v>651257.55500000005</v>
      </c>
    </row>
    <row r="88" spans="2:7" x14ac:dyDescent="0.2">
      <c r="B88" s="235" t="s">
        <v>417</v>
      </c>
      <c r="C88" s="9">
        <v>1639240</v>
      </c>
      <c r="D88" s="9">
        <v>819620</v>
      </c>
      <c r="E88" s="236">
        <v>10</v>
      </c>
      <c r="F88" s="9">
        <v>2090368.4899999998</v>
      </c>
      <c r="G88" s="9">
        <v>1045184.2449999999</v>
      </c>
    </row>
    <row r="89" spans="2:7" x14ac:dyDescent="0.2">
      <c r="B89" s="235" t="s">
        <v>418</v>
      </c>
      <c r="C89" s="9">
        <v>70000</v>
      </c>
      <c r="D89" s="9">
        <v>49000</v>
      </c>
      <c r="E89" s="236">
        <v>2</v>
      </c>
      <c r="F89" s="9">
        <v>126224.75</v>
      </c>
      <c r="G89" s="9">
        <v>88357.324999999997</v>
      </c>
    </row>
    <row r="90" spans="2:7" x14ac:dyDescent="0.2">
      <c r="B90" s="235" t="s">
        <v>655</v>
      </c>
      <c r="C90" s="9">
        <v>2196500</v>
      </c>
      <c r="D90" s="9">
        <v>1098250</v>
      </c>
      <c r="E90" s="236">
        <v>11</v>
      </c>
      <c r="F90" s="9">
        <v>4062958.37</v>
      </c>
      <c r="G90" s="9">
        <v>2031479.1850000001</v>
      </c>
    </row>
    <row r="91" spans="2:7" x14ac:dyDescent="0.2">
      <c r="B91" s="235" t="s">
        <v>419</v>
      </c>
      <c r="C91" s="9">
        <v>1553000</v>
      </c>
      <c r="D91" s="9">
        <v>776500</v>
      </c>
      <c r="E91" s="236">
        <v>23</v>
      </c>
      <c r="F91" s="9">
        <v>3853085.2199999997</v>
      </c>
      <c r="G91" s="9">
        <v>1926542.6099999999</v>
      </c>
    </row>
    <row r="92" spans="2:7" x14ac:dyDescent="0.2">
      <c r="B92" s="235" t="s">
        <v>656</v>
      </c>
      <c r="C92" s="9">
        <v>710360</v>
      </c>
      <c r="D92" s="9">
        <v>355180</v>
      </c>
      <c r="E92" s="236">
        <v>6</v>
      </c>
      <c r="F92" s="9">
        <v>1532423.84</v>
      </c>
      <c r="G92" s="9">
        <v>766211.92</v>
      </c>
    </row>
    <row r="93" spans="2:7" x14ac:dyDescent="0.2">
      <c r="B93" s="235" t="s">
        <v>420</v>
      </c>
      <c r="C93" s="9">
        <v>527084.81000000006</v>
      </c>
      <c r="D93" s="9">
        <v>527084.81000000006</v>
      </c>
      <c r="E93" s="236">
        <v>6</v>
      </c>
      <c r="F93" s="9">
        <v>850423.79999999993</v>
      </c>
      <c r="G93" s="9">
        <v>850423.79999999993</v>
      </c>
    </row>
    <row r="94" spans="2:7" x14ac:dyDescent="0.2">
      <c r="B94" s="235" t="s">
        <v>421</v>
      </c>
      <c r="C94" s="9">
        <v>177776.87</v>
      </c>
      <c r="D94" s="9">
        <v>177776.87</v>
      </c>
      <c r="E94" s="236">
        <v>12</v>
      </c>
      <c r="F94" s="9">
        <v>635647.62000000011</v>
      </c>
      <c r="G94" s="9">
        <v>628147.84750000003</v>
      </c>
    </row>
    <row r="95" spans="2:7" x14ac:dyDescent="0.2">
      <c r="B95" s="235" t="s">
        <v>658</v>
      </c>
      <c r="C95" s="9">
        <v>100000</v>
      </c>
      <c r="D95" s="9">
        <v>100000</v>
      </c>
      <c r="E95" s="236"/>
      <c r="F95" s="9">
        <v>0</v>
      </c>
      <c r="G95" s="9">
        <v>0</v>
      </c>
    </row>
    <row r="96" spans="2:7" x14ac:dyDescent="0.2">
      <c r="B96" s="235" t="s">
        <v>422</v>
      </c>
      <c r="C96" s="9">
        <v>307717.07999999996</v>
      </c>
      <c r="D96" s="9">
        <v>230787.81</v>
      </c>
      <c r="E96" s="236">
        <v>2</v>
      </c>
      <c r="F96" s="9">
        <f>F68</f>
        <v>238209.38</v>
      </c>
      <c r="G96" s="9">
        <f>G68</f>
        <v>178657.035</v>
      </c>
    </row>
    <row r="97" spans="2:7" x14ac:dyDescent="0.2">
      <c r="B97" s="235" t="s">
        <v>423</v>
      </c>
      <c r="C97" s="9">
        <v>533000</v>
      </c>
      <c r="D97" s="9">
        <v>533000</v>
      </c>
      <c r="E97" s="236">
        <v>4</v>
      </c>
      <c r="F97" s="9">
        <v>863523.31</v>
      </c>
      <c r="G97" s="9">
        <v>863523.31</v>
      </c>
    </row>
    <row r="98" spans="2:7" x14ac:dyDescent="0.2">
      <c r="B98" s="235" t="s">
        <v>659</v>
      </c>
      <c r="C98" s="9">
        <v>265853.33</v>
      </c>
      <c r="D98" s="9">
        <v>199389.9975</v>
      </c>
      <c r="E98" s="236">
        <v>17</v>
      </c>
      <c r="F98" s="9">
        <v>396004.65850000002</v>
      </c>
      <c r="G98" s="9">
        <v>297003.49387499999</v>
      </c>
    </row>
    <row r="99" spans="2:7" s="228" customFormat="1" x14ac:dyDescent="0.2">
      <c r="B99" s="24" t="s">
        <v>644</v>
      </c>
      <c r="C99" s="27">
        <f>SUM(C79:C98)</f>
        <v>19169623.729999997</v>
      </c>
      <c r="D99" s="27">
        <f t="shared" ref="D99:G99" si="22">SUM(D79:D98)</f>
        <v>10411135.307500001</v>
      </c>
      <c r="E99" s="237">
        <f t="shared" si="22"/>
        <v>146</v>
      </c>
      <c r="F99" s="27">
        <f t="shared" si="22"/>
        <v>29044756.518499997</v>
      </c>
      <c r="G99" s="27">
        <f t="shared" si="22"/>
        <v>15873474.311375001</v>
      </c>
    </row>
  </sheetData>
  <mergeCells count="10">
    <mergeCell ref="A1:G1"/>
    <mergeCell ref="C2:D2"/>
    <mergeCell ref="E2:G2"/>
    <mergeCell ref="C3:C4"/>
    <mergeCell ref="D3:D4"/>
    <mergeCell ref="E3:E4"/>
    <mergeCell ref="F3:F4"/>
    <mergeCell ref="G3:G4"/>
    <mergeCell ref="B2:B4"/>
    <mergeCell ref="A2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Α1</vt:lpstr>
      <vt:lpstr>Α2</vt:lpstr>
      <vt:lpstr>Α3</vt:lpstr>
      <vt:lpstr>Α4</vt:lpstr>
      <vt:lpstr>Α5</vt:lpstr>
      <vt:lpstr>Α6</vt:lpstr>
      <vt:lpstr>Α7</vt:lpstr>
      <vt:lpstr>Β1</vt:lpstr>
      <vt:lpstr>Β2</vt:lpstr>
      <vt:lpstr>Β3</vt:lpstr>
      <vt:lpstr>Β4</vt:lpstr>
      <vt:lpstr>Β5</vt:lpstr>
      <vt:lpstr>Γ1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2017-11-15T13:25:07Z</dcterms:modified>
</cp:coreProperties>
</file>